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junior\Desktop\"/>
    </mc:Choice>
  </mc:AlternateContent>
  <bookViews>
    <workbookView xWindow="0" yWindow="0" windowWidth="28800" windowHeight="12435" activeTab="5"/>
  </bookViews>
  <sheets>
    <sheet name="HORUS" sheetId="1" r:id="rId1"/>
    <sheet name="URANO" sheetId="2" r:id="rId2"/>
    <sheet name="PI" sheetId="3" r:id="rId3"/>
    <sheet name="ARGOS" sheetId="4" r:id="rId4"/>
    <sheet name="BRISE PLUS" sheetId="5" r:id="rId5"/>
    <sheet name="DOMUS" sheetId="6" r:id="rId6"/>
    <sheet name="DOMUS HF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7" l="1"/>
  <c r="B13" i="7"/>
  <c r="B12" i="7"/>
  <c r="B11" i="7"/>
  <c r="L28" i="7" l="1"/>
  <c r="L43" i="7"/>
  <c r="D59" i="7"/>
  <c r="D60" i="7" s="1"/>
  <c r="D65" i="7"/>
  <c r="D16" i="7"/>
  <c r="B22" i="7" s="1"/>
  <c r="L27" i="7"/>
  <c r="L31" i="7"/>
  <c r="L42" i="7"/>
  <c r="L46" i="7"/>
  <c r="L30" i="7"/>
  <c r="L45" i="7"/>
  <c r="D52" i="7"/>
  <c r="D53" i="7" s="1"/>
  <c r="L29" i="7"/>
  <c r="L44" i="7"/>
  <c r="B13" i="4"/>
  <c r="B37" i="7" l="1"/>
  <c r="C46" i="7" s="1"/>
  <c r="E46" i="7" s="1"/>
  <c r="A16" i="7"/>
  <c r="C45" i="7"/>
  <c r="E45" i="7" s="1"/>
  <c r="C43" i="7"/>
  <c r="E43" i="7" s="1"/>
  <c r="C31" i="7"/>
  <c r="E31" i="7" s="1"/>
  <c r="C27" i="7"/>
  <c r="E27" i="7" s="1"/>
  <c r="C30" i="7"/>
  <c r="E30" i="7" s="1"/>
  <c r="C28" i="7"/>
  <c r="E28" i="7" s="1"/>
  <c r="C29" i="7"/>
  <c r="E29" i="7" s="1"/>
  <c r="D63" i="6"/>
  <c r="B13" i="6"/>
  <c r="B12" i="6"/>
  <c r="B11" i="6"/>
  <c r="C42" i="7" l="1"/>
  <c r="E42" i="7" s="1"/>
  <c r="C44" i="7"/>
  <c r="E44" i="7" s="1"/>
  <c r="L46" i="6"/>
  <c r="L42" i="6"/>
  <c r="L29" i="6"/>
  <c r="L43" i="6"/>
  <c r="L45" i="6"/>
  <c r="L27" i="6"/>
  <c r="L28" i="6"/>
  <c r="L30" i="6"/>
  <c r="L31" i="6"/>
  <c r="L44" i="6"/>
  <c r="D52" i="6"/>
  <c r="D53" i="6" s="1"/>
  <c r="D59" i="6"/>
  <c r="D60" i="6" s="1"/>
  <c r="D16" i="6"/>
  <c r="D65" i="6"/>
  <c r="D59" i="5"/>
  <c r="B13" i="5"/>
  <c r="B12" i="5"/>
  <c r="D55" i="5" s="1"/>
  <c r="D56" i="5" s="1"/>
  <c r="B11" i="5"/>
  <c r="A16" i="6" l="1"/>
  <c r="B37" i="6"/>
  <c r="B22" i="6"/>
  <c r="L41" i="5"/>
  <c r="L42" i="5"/>
  <c r="L27" i="5"/>
  <c r="D48" i="5"/>
  <c r="D49" i="5" s="1"/>
  <c r="D16" i="5"/>
  <c r="B35" i="5" s="1"/>
  <c r="L28" i="5"/>
  <c r="D61" i="5"/>
  <c r="B22" i="5"/>
  <c r="A16" i="5"/>
  <c r="L40" i="5"/>
  <c r="L29" i="5"/>
  <c r="D61" i="4"/>
  <c r="B12" i="4"/>
  <c r="B11" i="4"/>
  <c r="D61" i="3"/>
  <c r="B13" i="3"/>
  <c r="B12" i="3"/>
  <c r="B11" i="3"/>
  <c r="D16" i="3" s="1"/>
  <c r="D63" i="2"/>
  <c r="B13" i="2"/>
  <c r="B12" i="2"/>
  <c r="B11" i="2"/>
  <c r="C46" i="6" l="1"/>
  <c r="E46" i="6" s="1"/>
  <c r="C43" i="6"/>
  <c r="E43" i="6" s="1"/>
  <c r="C42" i="6"/>
  <c r="E42" i="6" s="1"/>
  <c r="C44" i="6"/>
  <c r="E44" i="6" s="1"/>
  <c r="C45" i="6"/>
  <c r="E45" i="6" s="1"/>
  <c r="D63" i="4"/>
  <c r="D16" i="4"/>
  <c r="B36" i="4" s="1"/>
  <c r="C30" i="6"/>
  <c r="E30" i="6" s="1"/>
  <c r="C31" i="6"/>
  <c r="E31" i="6" s="1"/>
  <c r="C27" i="6"/>
  <c r="E27" i="6" s="1"/>
  <c r="C28" i="6"/>
  <c r="E28" i="6" s="1"/>
  <c r="C29" i="6"/>
  <c r="E29" i="6" s="1"/>
  <c r="C27" i="5"/>
  <c r="E27" i="5" s="1"/>
  <c r="C28" i="5"/>
  <c r="E28" i="5" s="1"/>
  <c r="C29" i="5"/>
  <c r="E29" i="5" s="1"/>
  <c r="C41" i="5"/>
  <c r="E41" i="5" s="1"/>
  <c r="C42" i="5"/>
  <c r="E42" i="5" s="1"/>
  <c r="C40" i="5"/>
  <c r="E40" i="5" s="1"/>
  <c r="L30" i="4"/>
  <c r="L41" i="4"/>
  <c r="D57" i="4"/>
  <c r="D58" i="4" s="1"/>
  <c r="L29" i="4"/>
  <c r="L44" i="4"/>
  <c r="L28" i="4"/>
  <c r="L43" i="4"/>
  <c r="D50" i="4"/>
  <c r="D51" i="4" s="1"/>
  <c r="L27" i="4"/>
  <c r="L42" i="4"/>
  <c r="D50" i="3"/>
  <c r="D51" i="3" s="1"/>
  <c r="B22" i="3"/>
  <c r="B36" i="3"/>
  <c r="A16" i="3"/>
  <c r="L29" i="3"/>
  <c r="L41" i="3"/>
  <c r="D63" i="3"/>
  <c r="L28" i="3"/>
  <c r="L44" i="3"/>
  <c r="D57" i="3"/>
  <c r="D58" i="3" s="1"/>
  <c r="L27" i="3"/>
  <c r="L43" i="3"/>
  <c r="L30" i="3"/>
  <c r="L42" i="3"/>
  <c r="L44" i="2"/>
  <c r="L27" i="2"/>
  <c r="D52" i="2"/>
  <c r="D53" i="2" s="1"/>
  <c r="L30" i="2"/>
  <c r="L46" i="2"/>
  <c r="L31" i="2"/>
  <c r="D59" i="2"/>
  <c r="D60" i="2" s="1"/>
  <c r="D65" i="2"/>
  <c r="L43" i="2"/>
  <c r="D16" i="2"/>
  <c r="L29" i="2"/>
  <c r="L42" i="2"/>
  <c r="L28" i="2"/>
  <c r="L45" i="2"/>
  <c r="B13" i="1"/>
  <c r="A16" i="4" l="1"/>
  <c r="B22" i="4"/>
  <c r="C29" i="4" s="1"/>
  <c r="E29" i="4" s="1"/>
  <c r="C44" i="4"/>
  <c r="E44" i="4" s="1"/>
  <c r="C41" i="4"/>
  <c r="E41" i="4" s="1"/>
  <c r="C42" i="4"/>
  <c r="E42" i="4" s="1"/>
  <c r="C43" i="4"/>
  <c r="E43" i="4" s="1"/>
  <c r="C28" i="3"/>
  <c r="E28" i="3" s="1"/>
  <c r="C29" i="3"/>
  <c r="E29" i="3" s="1"/>
  <c r="C30" i="3"/>
  <c r="E30" i="3" s="1"/>
  <c r="C27" i="3"/>
  <c r="E27" i="3" s="1"/>
  <c r="C44" i="3"/>
  <c r="E44" i="3" s="1"/>
  <c r="C41" i="3"/>
  <c r="E41" i="3" s="1"/>
  <c r="C42" i="3"/>
  <c r="E42" i="3" s="1"/>
  <c r="C43" i="3"/>
  <c r="E43" i="3" s="1"/>
  <c r="B22" i="2"/>
  <c r="B37" i="2"/>
  <c r="A16" i="2"/>
  <c r="B12" i="1"/>
  <c r="B11" i="1"/>
  <c r="C28" i="4" l="1"/>
  <c r="E28" i="4" s="1"/>
  <c r="C27" i="4"/>
  <c r="E27" i="4" s="1"/>
  <c r="C30" i="4"/>
  <c r="E30" i="4" s="1"/>
  <c r="C43" i="2"/>
  <c r="E43" i="2" s="1"/>
  <c r="C44" i="2"/>
  <c r="E44" i="2" s="1"/>
  <c r="C45" i="2"/>
  <c r="E45" i="2" s="1"/>
  <c r="C46" i="2"/>
  <c r="E46" i="2" s="1"/>
  <c r="C42" i="2"/>
  <c r="E42" i="2" s="1"/>
  <c r="C30" i="2"/>
  <c r="E30" i="2" s="1"/>
  <c r="C31" i="2"/>
  <c r="E31" i="2" s="1"/>
  <c r="C27" i="2"/>
  <c r="E27" i="2" s="1"/>
  <c r="C28" i="2"/>
  <c r="E28" i="2" s="1"/>
  <c r="C29" i="2"/>
  <c r="E29" i="2" s="1"/>
  <c r="L32" i="1"/>
  <c r="L31" i="1"/>
  <c r="L33" i="1"/>
  <c r="L48" i="1"/>
  <c r="L49" i="1"/>
  <c r="L46" i="1" l="1"/>
  <c r="L47" i="1"/>
  <c r="L50" i="1"/>
  <c r="D67" i="1"/>
  <c r="D56" i="1"/>
  <c r="D57" i="1" s="1"/>
  <c r="L28" i="1"/>
  <c r="D63" i="1"/>
  <c r="D64" i="1" s="1"/>
  <c r="D16" i="1"/>
  <c r="B39" i="1" s="1"/>
  <c r="C49" i="1" s="1"/>
  <c r="E49" i="1" s="1"/>
  <c r="L27" i="1" l="1"/>
  <c r="L44" i="1"/>
  <c r="D69" i="1"/>
  <c r="B22" i="1"/>
  <c r="A16" i="1"/>
  <c r="L30" i="1"/>
  <c r="L29" i="1"/>
  <c r="L45" i="1"/>
  <c r="C32" i="1" l="1"/>
  <c r="E32" i="1" s="1"/>
  <c r="C33" i="1"/>
  <c r="E33" i="1" s="1"/>
  <c r="C31" i="1"/>
  <c r="E31" i="1" s="1"/>
  <c r="C30" i="1"/>
  <c r="E30" i="1" s="1"/>
  <c r="C47" i="1"/>
  <c r="E47" i="1" s="1"/>
  <c r="C48" i="1"/>
  <c r="E48" i="1" s="1"/>
  <c r="C44" i="1"/>
  <c r="E44" i="1" s="1"/>
  <c r="C50" i="1"/>
  <c r="E50" i="1" s="1"/>
  <c r="C45" i="1"/>
  <c r="E45" i="1" s="1"/>
  <c r="C46" i="1"/>
  <c r="E46" i="1" s="1"/>
  <c r="C27" i="1"/>
  <c r="E27" i="1" s="1"/>
  <c r="C28" i="1"/>
  <c r="E28" i="1" s="1"/>
  <c r="C29" i="1"/>
  <c r="E29" i="1" s="1"/>
</calcChain>
</file>

<file path=xl/sharedStrings.xml><?xml version="1.0" encoding="utf-8"?>
<sst xmlns="http://schemas.openxmlformats.org/spreadsheetml/2006/main" count="531" uniqueCount="53">
  <si>
    <t>1.) Input Data Process</t>
  </si>
  <si>
    <t>Converted Data</t>
  </si>
  <si>
    <t>Given Data</t>
  </si>
  <si>
    <t>INPUT DATA PROCESS HERE ...</t>
  </si>
  <si>
    <t>Inlet Pressure</t>
  </si>
  <si>
    <t>barg</t>
  </si>
  <si>
    <t>Set Point</t>
  </si>
  <si>
    <t>Flow</t>
  </si>
  <si>
    <t>Flow Condition Definition</t>
  </si>
  <si>
    <r>
      <t xml:space="preserve">2.) Worker Regulator </t>
    </r>
    <r>
      <rPr>
        <b/>
        <sz val="12"/>
        <color rgb="FFFF0000"/>
        <rFont val="Arial"/>
        <family val="2"/>
      </rPr>
      <t>(only)</t>
    </r>
    <r>
      <rPr>
        <b/>
        <sz val="12"/>
        <rFont val="Arial"/>
        <family val="2"/>
      </rPr>
      <t xml:space="preserve"> Size Selection</t>
    </r>
  </si>
  <si>
    <t>KG Required</t>
  </si>
  <si>
    <t>Using the Table 1 select the convinient Regulator Size</t>
  </si>
  <si>
    <t>Table 1</t>
  </si>
  <si>
    <t>Percentage of use</t>
  </si>
  <si>
    <t>Condition of Use</t>
  </si>
  <si>
    <t>Outlet gas velocity in regulator flange</t>
  </si>
  <si>
    <t>ND</t>
  </si>
  <si>
    <t>KG</t>
  </si>
  <si>
    <t>1''</t>
  </si>
  <si>
    <t>m/s</t>
  </si>
  <si>
    <t>2''</t>
  </si>
  <si>
    <t>3''</t>
  </si>
  <si>
    <t>4''</t>
  </si>
  <si>
    <t>6''</t>
  </si>
  <si>
    <t>8''</t>
  </si>
  <si>
    <r>
      <t xml:space="preserve">3.) Active &amp; Monitor Configuration </t>
    </r>
    <r>
      <rPr>
        <b/>
        <sz val="12"/>
        <color rgb="FFFF0000"/>
        <rFont val="Arial"/>
        <family val="2"/>
      </rPr>
      <t>(only)</t>
    </r>
    <r>
      <rPr>
        <b/>
        <sz val="12"/>
        <rFont val="Arial"/>
        <family val="2"/>
      </rPr>
      <t xml:space="preserve"> Size Selection</t>
    </r>
  </si>
  <si>
    <t>4.) Minimum Diameter Recommeded for Slam Shut Valve</t>
  </si>
  <si>
    <t xml:space="preserve">Permissible gas velocity </t>
  </si>
  <si>
    <t>Downstream Pipe Nominal Diameter</t>
  </si>
  <si>
    <t>mm</t>
  </si>
  <si>
    <t>inches</t>
  </si>
  <si>
    <t>5.) Outlet Gas Velocity Calculation for Downstream Pipeline</t>
  </si>
  <si>
    <t>Other Downstream Pipe Size Verification</t>
  </si>
  <si>
    <t>Gas velocity calculated based on downstream pipe nominal diameter selected</t>
  </si>
  <si>
    <t>Company</t>
  </si>
  <si>
    <t>Project</t>
  </si>
  <si>
    <t>User</t>
  </si>
  <si>
    <t>Date</t>
  </si>
  <si>
    <t>Revision</t>
  </si>
  <si>
    <t>10''</t>
  </si>
  <si>
    <t>Quotation</t>
  </si>
  <si>
    <t>Nm³/h</t>
  </si>
  <si>
    <t>PI SIZING CALCULATION           CLASS RATING 150# &amp; 300#</t>
  </si>
  <si>
    <t>HORUS SIZING CALCULATION CLASS RATING 150# up to 900#</t>
  </si>
  <si>
    <t>URANO SIZING CALCULATION CLASS RATING 150# up to 900#</t>
  </si>
  <si>
    <t>ARGOS SIZING CALCULATION           CLASS RATING 150# &amp; 300#</t>
  </si>
  <si>
    <t>BRISE PLUS SIZING CALCULATION           MAX. INLET PRESSURE 10 BAR</t>
  </si>
  <si>
    <t>1" x 1"</t>
  </si>
  <si>
    <t>1" x 2"</t>
  </si>
  <si>
    <t>1" x 3"</t>
  </si>
  <si>
    <t>2" x 2"</t>
  </si>
  <si>
    <t>2" x 3"</t>
  </si>
  <si>
    <t>DOMUS SIZING CALCULATION CLASS RATING 150# up to 2500#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</si>
</sst>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i/>
      <sz val="8"/>
      <name val="Arial"/>
      <family val="2"/>
    </font>
    <font>
      <b/>
      <sz val="12"/>
      <color theme="0"/>
      <name val="Arial"/>
      <family val="2"/>
    </font>
    <font>
      <i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0" fillId="3" borderId="4" xfId="0" applyFill="1" applyBorder="1"/>
    <xf numFmtId="2" fontId="0" fillId="3" borderId="0" xfId="0" applyNumberFormat="1" applyFill="1" applyBorder="1"/>
    <xf numFmtId="0" fontId="0" fillId="0" borderId="4" xfId="0" applyBorder="1"/>
    <xf numFmtId="0" fontId="4" fillId="0" borderId="0" xfId="0" applyFont="1" applyBorder="1"/>
    <xf numFmtId="0" fontId="4" fillId="3" borderId="4" xfId="0" applyFont="1" applyFill="1" applyBorder="1"/>
    <xf numFmtId="0" fontId="4" fillId="3" borderId="6" xfId="0" applyFont="1" applyFill="1" applyBorder="1"/>
    <xf numFmtId="1" fontId="0" fillId="3" borderId="7" xfId="0" applyNumberFormat="1" applyFill="1" applyBorder="1"/>
    <xf numFmtId="0" fontId="4" fillId="3" borderId="8" xfId="0" applyFont="1" applyFill="1" applyBorder="1" applyAlignment="1">
      <alignment horizontal="center"/>
    </xf>
    <xf numFmtId="0" fontId="0" fillId="0" borderId="6" xfId="0" applyBorder="1"/>
    <xf numFmtId="2" fontId="0" fillId="0" borderId="8" xfId="0" applyNumberFormat="1" applyBorder="1" applyAlignment="1">
      <alignment horizontal="center"/>
    </xf>
    <xf numFmtId="0" fontId="3" fillId="3" borderId="9" xfId="0" applyFont="1" applyFill="1" applyBorder="1" applyAlignment="1"/>
    <xf numFmtId="1" fontId="4" fillId="0" borderId="10" xfId="0" applyNumberFormat="1" applyFont="1" applyBorder="1" applyAlignment="1"/>
    <xf numFmtId="0" fontId="4" fillId="0" borderId="0" xfId="0" applyFont="1" applyBorder="1" applyAlignment="1"/>
    <xf numFmtId="0" fontId="6" fillId="0" borderId="0" xfId="0" applyFont="1" applyBorder="1"/>
    <xf numFmtId="0" fontId="4" fillId="0" borderId="4" xfId="0" applyFont="1" applyBorder="1"/>
    <xf numFmtId="1" fontId="0" fillId="0" borderId="0" xfId="0" applyNumberFormat="1" applyFill="1" applyBorder="1"/>
    <xf numFmtId="0" fontId="3" fillId="3" borderId="11" xfId="0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9" xfId="0" applyNumberFormat="1" applyBorder="1"/>
    <xf numFmtId="0" fontId="4" fillId="0" borderId="20" xfId="0" applyFont="1" applyBorder="1"/>
    <xf numFmtId="0" fontId="4" fillId="0" borderId="16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1" fontId="0" fillId="0" borderId="24" xfId="0" applyNumberFormat="1" applyFill="1" applyBorder="1" applyAlignment="1">
      <alignment horizontal="center"/>
    </xf>
    <xf numFmtId="1" fontId="0" fillId="0" borderId="25" xfId="0" applyNumberFormat="1" applyBorder="1"/>
    <xf numFmtId="0" fontId="4" fillId="0" borderId="27" xfId="0" applyFont="1" applyBorder="1"/>
    <xf numFmtId="0" fontId="0" fillId="3" borderId="28" xfId="0" applyFill="1" applyBorder="1"/>
    <xf numFmtId="0" fontId="4" fillId="3" borderId="15" xfId="0" applyFont="1" applyFill="1" applyBorder="1"/>
    <xf numFmtId="3" fontId="3" fillId="0" borderId="0" xfId="0" applyNumberFormat="1" applyFont="1" applyBorder="1"/>
    <xf numFmtId="0" fontId="3" fillId="0" borderId="5" xfId="0" applyFont="1" applyBorder="1"/>
    <xf numFmtId="1" fontId="3" fillId="0" borderId="7" xfId="0" applyNumberFormat="1" applyFont="1" applyBorder="1"/>
    <xf numFmtId="0" fontId="3" fillId="0" borderId="8" xfId="0" applyFont="1" applyBorder="1"/>
    <xf numFmtId="0" fontId="0" fillId="0" borderId="28" xfId="0" applyBorder="1"/>
    <xf numFmtId="0" fontId="4" fillId="0" borderId="15" xfId="0" applyFont="1" applyBorder="1"/>
    <xf numFmtId="0" fontId="0" fillId="3" borderId="2" xfId="0" applyFill="1" applyBorder="1"/>
    <xf numFmtId="0" fontId="4" fillId="3" borderId="3" xfId="0" applyFont="1" applyFill="1" applyBorder="1"/>
    <xf numFmtId="0" fontId="0" fillId="0" borderId="7" xfId="0" applyBorder="1"/>
    <xf numFmtId="0" fontId="4" fillId="0" borderId="8" xfId="0" applyFont="1" applyFill="1" applyBorder="1"/>
    <xf numFmtId="0" fontId="3" fillId="0" borderId="6" xfId="0" applyFont="1" applyBorder="1"/>
    <xf numFmtId="0" fontId="0" fillId="0" borderId="8" xfId="0" applyBorder="1"/>
    <xf numFmtId="0" fontId="0" fillId="4" borderId="5" xfId="0" applyFill="1" applyBorder="1" applyAlignment="1">
      <alignment horizontal="center"/>
    </xf>
    <xf numFmtId="0" fontId="0" fillId="4" borderId="0" xfId="0" applyFill="1" applyBorder="1"/>
    <xf numFmtId="0" fontId="4" fillId="3" borderId="7" xfId="0" applyFont="1" applyFill="1" applyBorder="1"/>
    <xf numFmtId="0" fontId="4" fillId="0" borderId="35" xfId="0" applyFont="1" applyBorder="1" applyAlignment="1">
      <alignment horizontal="center"/>
    </xf>
    <xf numFmtId="1" fontId="0" fillId="0" borderId="36" xfId="0" applyNumberFormat="1" applyFill="1" applyBorder="1" applyAlignment="1">
      <alignment horizontal="center"/>
    </xf>
    <xf numFmtId="0" fontId="4" fillId="0" borderId="37" xfId="0" applyFont="1" applyBorder="1"/>
    <xf numFmtId="14" fontId="0" fillId="0" borderId="0" xfId="0" applyNumberFormat="1" applyBorder="1" applyAlignment="1">
      <alignment horizontal="left" readingOrder="1"/>
    </xf>
    <xf numFmtId="0" fontId="4" fillId="0" borderId="16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2" fontId="3" fillId="0" borderId="7" xfId="0" applyNumberFormat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16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0" borderId="16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4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10" fontId="0" fillId="0" borderId="19" xfId="1" applyNumberFormat="1" applyFont="1" applyFill="1" applyBorder="1" applyAlignment="1">
      <alignment horizontal="center"/>
    </xf>
    <xf numFmtId="10" fontId="0" fillId="0" borderId="21" xfId="1" applyNumberFormat="1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 shrinkToFit="1"/>
    </xf>
    <xf numFmtId="0" fontId="4" fillId="0" borderId="40" xfId="0" applyFont="1" applyFill="1" applyBorder="1" applyAlignment="1">
      <alignment horizontal="center" shrinkToFit="1"/>
    </xf>
    <xf numFmtId="0" fontId="4" fillId="0" borderId="36" xfId="0" applyFont="1" applyFill="1" applyBorder="1" applyAlignment="1">
      <alignment horizont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1" fontId="3" fillId="3" borderId="0" xfId="0" applyNumberFormat="1" applyFont="1" applyFill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 vertical="center" wrapText="1"/>
    </xf>
    <xf numFmtId="1" fontId="3" fillId="3" borderId="12" xfId="0" applyNumberFormat="1" applyFont="1" applyFill="1" applyBorder="1" applyAlignment="1">
      <alignment horizontal="center" vertical="center" wrapText="1"/>
    </xf>
    <xf numFmtId="1" fontId="3" fillId="3" borderId="13" xfId="0" applyNumberFormat="1" applyFont="1" applyFill="1" applyBorder="1" applyAlignment="1">
      <alignment horizontal="center" vertical="center" wrapText="1"/>
    </xf>
    <xf numFmtId="1" fontId="3" fillId="3" borderId="16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 wrapText="1"/>
    </xf>
    <xf numFmtId="1" fontId="3" fillId="3" borderId="18" xfId="0" applyNumberFormat="1" applyFont="1" applyFill="1" applyBorder="1" applyAlignment="1">
      <alignment horizontal="center" vertical="center" wrapText="1"/>
    </xf>
    <xf numFmtId="1" fontId="3" fillId="3" borderId="14" xfId="0" applyNumberFormat="1" applyFont="1" applyFill="1" applyBorder="1" applyAlignment="1">
      <alignment horizontal="center" vertical="center" wrapText="1"/>
    </xf>
    <xf numFmtId="1" fontId="3" fillId="3" borderId="15" xfId="0" applyNumberFormat="1" applyFont="1" applyFill="1" applyBorder="1" applyAlignment="1">
      <alignment horizontal="center" vertical="center" wrapText="1"/>
    </xf>
    <xf numFmtId="1" fontId="3" fillId="3" borderId="19" xfId="0" applyNumberFormat="1" applyFont="1" applyFill="1" applyBorder="1" applyAlignment="1">
      <alignment horizontal="center" vertical="center" wrapText="1"/>
    </xf>
    <xf numFmtId="1" fontId="3" fillId="3" borderId="20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10" fontId="0" fillId="0" borderId="25" xfId="1" applyNumberFormat="1" applyFont="1" applyFill="1" applyBorder="1" applyAlignment="1">
      <alignment horizontal="center"/>
    </xf>
    <xf numFmtId="10" fontId="0" fillId="0" borderId="26" xfId="1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0" fontId="8" fillId="0" borderId="2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left" wrapText="1"/>
    </xf>
    <xf numFmtId="1" fontId="3" fillId="0" borderId="0" xfId="0" applyNumberFormat="1" applyFont="1" applyBorder="1" applyAlignment="1">
      <alignment horizontal="right" vertical="center"/>
    </xf>
    <xf numFmtId="1" fontId="3" fillId="0" borderId="7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4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17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435414</xdr:colOff>
      <xdr:row>8</xdr:row>
      <xdr:rowOff>58616</xdr:rowOff>
    </xdr:from>
    <xdr:to>
      <xdr:col>12</xdr:col>
      <xdr:colOff>291517</xdr:colOff>
      <xdr:row>16</xdr:row>
      <xdr:rowOff>72988</xdr:rowOff>
    </xdr:to>
    <xdr:pic>
      <xdr:nvPicPr>
        <xdr:cNvPr id="2" name="Imagem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50" b="29518"/>
        <a:stretch/>
      </xdr:blipFill>
      <xdr:spPr bwMode="auto">
        <a:xfrm>
          <a:off x="5636064" y="1534991"/>
          <a:ext cx="2294503" cy="15478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91109</xdr:colOff>
      <xdr:row>10</xdr:row>
      <xdr:rowOff>107674</xdr:rowOff>
    </xdr:from>
    <xdr:to>
      <xdr:col>3</xdr:col>
      <xdr:colOff>513522</xdr:colOff>
      <xdr:row>10</xdr:row>
      <xdr:rowOff>107674</xdr:rowOff>
    </xdr:to>
    <xdr:cxnSp macro="">
      <xdr:nvCxnSpPr>
        <xdr:cNvPr id="3" name="Conector de seta reta 2"/>
        <xdr:cNvCxnSpPr/>
      </xdr:nvCxnSpPr>
      <xdr:spPr>
        <a:xfrm flipH="1">
          <a:off x="2158034" y="1917424"/>
          <a:ext cx="422413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91109</xdr:colOff>
      <xdr:row>12</xdr:row>
      <xdr:rowOff>8282</xdr:rowOff>
    </xdr:from>
    <xdr:to>
      <xdr:col>3</xdr:col>
      <xdr:colOff>513522</xdr:colOff>
      <xdr:row>12</xdr:row>
      <xdr:rowOff>8282</xdr:rowOff>
    </xdr:to>
    <xdr:cxnSp macro="">
      <xdr:nvCxnSpPr>
        <xdr:cNvPr id="4" name="Conector de seta reta 3"/>
        <xdr:cNvCxnSpPr/>
      </xdr:nvCxnSpPr>
      <xdr:spPr>
        <a:xfrm flipH="1">
          <a:off x="2158034" y="2141882"/>
          <a:ext cx="422413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165652</xdr:colOff>
      <xdr:row>0</xdr:row>
      <xdr:rowOff>89100</xdr:rowOff>
    </xdr:from>
    <xdr:to>
      <xdr:col>4</xdr:col>
      <xdr:colOff>82827</xdr:colOff>
      <xdr:row>5</xdr:row>
      <xdr:rowOff>107292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2" y="89100"/>
          <a:ext cx="3089414" cy="995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435414</xdr:colOff>
      <xdr:row>8</xdr:row>
      <xdr:rowOff>58616</xdr:rowOff>
    </xdr:from>
    <xdr:to>
      <xdr:col>12</xdr:col>
      <xdr:colOff>291517</xdr:colOff>
      <xdr:row>16</xdr:row>
      <xdr:rowOff>72988</xdr:rowOff>
    </xdr:to>
    <xdr:pic>
      <xdr:nvPicPr>
        <xdr:cNvPr id="2" name="Imagem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50" b="29518"/>
        <a:stretch/>
      </xdr:blipFill>
      <xdr:spPr bwMode="auto">
        <a:xfrm>
          <a:off x="6045639" y="1630241"/>
          <a:ext cx="2294503" cy="1585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91109</xdr:colOff>
      <xdr:row>10</xdr:row>
      <xdr:rowOff>107674</xdr:rowOff>
    </xdr:from>
    <xdr:to>
      <xdr:col>3</xdr:col>
      <xdr:colOff>513522</xdr:colOff>
      <xdr:row>10</xdr:row>
      <xdr:rowOff>107674</xdr:rowOff>
    </xdr:to>
    <xdr:cxnSp macro="">
      <xdr:nvCxnSpPr>
        <xdr:cNvPr id="3" name="Conector de seta reta 2"/>
        <xdr:cNvCxnSpPr/>
      </xdr:nvCxnSpPr>
      <xdr:spPr>
        <a:xfrm flipH="1">
          <a:off x="2653334" y="2079349"/>
          <a:ext cx="422413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91109</xdr:colOff>
      <xdr:row>12</xdr:row>
      <xdr:rowOff>8282</xdr:rowOff>
    </xdr:from>
    <xdr:to>
      <xdr:col>3</xdr:col>
      <xdr:colOff>513522</xdr:colOff>
      <xdr:row>12</xdr:row>
      <xdr:rowOff>8282</xdr:rowOff>
    </xdr:to>
    <xdr:cxnSp macro="">
      <xdr:nvCxnSpPr>
        <xdr:cNvPr id="4" name="Conector de seta reta 3"/>
        <xdr:cNvCxnSpPr/>
      </xdr:nvCxnSpPr>
      <xdr:spPr>
        <a:xfrm flipH="1">
          <a:off x="2653334" y="2360957"/>
          <a:ext cx="422413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165652</xdr:colOff>
      <xdr:row>0</xdr:row>
      <xdr:rowOff>89100</xdr:rowOff>
    </xdr:from>
    <xdr:to>
      <xdr:col>4</xdr:col>
      <xdr:colOff>82827</xdr:colOff>
      <xdr:row>5</xdr:row>
      <xdr:rowOff>107292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2" y="89100"/>
          <a:ext cx="3089000" cy="999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435414</xdr:colOff>
      <xdr:row>8</xdr:row>
      <xdr:rowOff>58616</xdr:rowOff>
    </xdr:from>
    <xdr:to>
      <xdr:col>12</xdr:col>
      <xdr:colOff>291517</xdr:colOff>
      <xdr:row>16</xdr:row>
      <xdr:rowOff>72988</xdr:rowOff>
    </xdr:to>
    <xdr:pic>
      <xdr:nvPicPr>
        <xdr:cNvPr id="2" name="Imagem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50" b="29518"/>
        <a:stretch/>
      </xdr:blipFill>
      <xdr:spPr bwMode="auto">
        <a:xfrm>
          <a:off x="6045639" y="1630241"/>
          <a:ext cx="2294503" cy="1585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91109</xdr:colOff>
      <xdr:row>10</xdr:row>
      <xdr:rowOff>107674</xdr:rowOff>
    </xdr:from>
    <xdr:to>
      <xdr:col>3</xdr:col>
      <xdr:colOff>513522</xdr:colOff>
      <xdr:row>10</xdr:row>
      <xdr:rowOff>107674</xdr:rowOff>
    </xdr:to>
    <xdr:cxnSp macro="">
      <xdr:nvCxnSpPr>
        <xdr:cNvPr id="3" name="Conector de seta reta 2"/>
        <xdr:cNvCxnSpPr/>
      </xdr:nvCxnSpPr>
      <xdr:spPr>
        <a:xfrm flipH="1">
          <a:off x="2653334" y="2079349"/>
          <a:ext cx="422413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91109</xdr:colOff>
      <xdr:row>12</xdr:row>
      <xdr:rowOff>8282</xdr:rowOff>
    </xdr:from>
    <xdr:to>
      <xdr:col>3</xdr:col>
      <xdr:colOff>513522</xdr:colOff>
      <xdr:row>12</xdr:row>
      <xdr:rowOff>8282</xdr:rowOff>
    </xdr:to>
    <xdr:cxnSp macro="">
      <xdr:nvCxnSpPr>
        <xdr:cNvPr id="4" name="Conector de seta reta 3"/>
        <xdr:cNvCxnSpPr/>
      </xdr:nvCxnSpPr>
      <xdr:spPr>
        <a:xfrm flipH="1">
          <a:off x="2653334" y="2360957"/>
          <a:ext cx="422413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165652</xdr:colOff>
      <xdr:row>0</xdr:row>
      <xdr:rowOff>89100</xdr:rowOff>
    </xdr:from>
    <xdr:to>
      <xdr:col>4</xdr:col>
      <xdr:colOff>82827</xdr:colOff>
      <xdr:row>5</xdr:row>
      <xdr:rowOff>107292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2" y="89100"/>
          <a:ext cx="3089000" cy="999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435414</xdr:colOff>
      <xdr:row>8</xdr:row>
      <xdr:rowOff>58616</xdr:rowOff>
    </xdr:from>
    <xdr:to>
      <xdr:col>12</xdr:col>
      <xdr:colOff>291517</xdr:colOff>
      <xdr:row>16</xdr:row>
      <xdr:rowOff>72988</xdr:rowOff>
    </xdr:to>
    <xdr:pic>
      <xdr:nvPicPr>
        <xdr:cNvPr id="2" name="Imagem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50" b="29518"/>
        <a:stretch/>
      </xdr:blipFill>
      <xdr:spPr bwMode="auto">
        <a:xfrm>
          <a:off x="6045639" y="1630241"/>
          <a:ext cx="2294503" cy="1585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91109</xdr:colOff>
      <xdr:row>10</xdr:row>
      <xdr:rowOff>107674</xdr:rowOff>
    </xdr:from>
    <xdr:to>
      <xdr:col>3</xdr:col>
      <xdr:colOff>513522</xdr:colOff>
      <xdr:row>10</xdr:row>
      <xdr:rowOff>107674</xdr:rowOff>
    </xdr:to>
    <xdr:cxnSp macro="">
      <xdr:nvCxnSpPr>
        <xdr:cNvPr id="3" name="Conector de seta reta 2"/>
        <xdr:cNvCxnSpPr/>
      </xdr:nvCxnSpPr>
      <xdr:spPr>
        <a:xfrm flipH="1">
          <a:off x="2653334" y="2079349"/>
          <a:ext cx="422413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91109</xdr:colOff>
      <xdr:row>12</xdr:row>
      <xdr:rowOff>8282</xdr:rowOff>
    </xdr:from>
    <xdr:to>
      <xdr:col>3</xdr:col>
      <xdr:colOff>513522</xdr:colOff>
      <xdr:row>12</xdr:row>
      <xdr:rowOff>8282</xdr:rowOff>
    </xdr:to>
    <xdr:cxnSp macro="">
      <xdr:nvCxnSpPr>
        <xdr:cNvPr id="4" name="Conector de seta reta 3"/>
        <xdr:cNvCxnSpPr/>
      </xdr:nvCxnSpPr>
      <xdr:spPr>
        <a:xfrm flipH="1">
          <a:off x="2653334" y="2360957"/>
          <a:ext cx="422413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165652</xdr:colOff>
      <xdr:row>0</xdr:row>
      <xdr:rowOff>89100</xdr:rowOff>
    </xdr:from>
    <xdr:to>
      <xdr:col>4</xdr:col>
      <xdr:colOff>82827</xdr:colOff>
      <xdr:row>5</xdr:row>
      <xdr:rowOff>107292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2" y="89100"/>
          <a:ext cx="3089000" cy="999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435414</xdr:colOff>
      <xdr:row>8</xdr:row>
      <xdr:rowOff>58616</xdr:rowOff>
    </xdr:from>
    <xdr:to>
      <xdr:col>12</xdr:col>
      <xdr:colOff>291517</xdr:colOff>
      <xdr:row>16</xdr:row>
      <xdr:rowOff>72988</xdr:rowOff>
    </xdr:to>
    <xdr:pic>
      <xdr:nvPicPr>
        <xdr:cNvPr id="2" name="Imagem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50" b="29518"/>
        <a:stretch/>
      </xdr:blipFill>
      <xdr:spPr bwMode="auto">
        <a:xfrm>
          <a:off x="6045639" y="1630241"/>
          <a:ext cx="2294503" cy="1585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91109</xdr:colOff>
      <xdr:row>10</xdr:row>
      <xdr:rowOff>107674</xdr:rowOff>
    </xdr:from>
    <xdr:to>
      <xdr:col>3</xdr:col>
      <xdr:colOff>513522</xdr:colOff>
      <xdr:row>10</xdr:row>
      <xdr:rowOff>107674</xdr:rowOff>
    </xdr:to>
    <xdr:cxnSp macro="">
      <xdr:nvCxnSpPr>
        <xdr:cNvPr id="3" name="Conector de seta reta 2"/>
        <xdr:cNvCxnSpPr/>
      </xdr:nvCxnSpPr>
      <xdr:spPr>
        <a:xfrm flipH="1">
          <a:off x="2653334" y="2079349"/>
          <a:ext cx="422413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91109</xdr:colOff>
      <xdr:row>12</xdr:row>
      <xdr:rowOff>8282</xdr:rowOff>
    </xdr:from>
    <xdr:to>
      <xdr:col>3</xdr:col>
      <xdr:colOff>513522</xdr:colOff>
      <xdr:row>12</xdr:row>
      <xdr:rowOff>8282</xdr:rowOff>
    </xdr:to>
    <xdr:cxnSp macro="">
      <xdr:nvCxnSpPr>
        <xdr:cNvPr id="4" name="Conector de seta reta 3"/>
        <xdr:cNvCxnSpPr/>
      </xdr:nvCxnSpPr>
      <xdr:spPr>
        <a:xfrm flipH="1">
          <a:off x="2653334" y="2360957"/>
          <a:ext cx="422413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165652</xdr:colOff>
      <xdr:row>0</xdr:row>
      <xdr:rowOff>89100</xdr:rowOff>
    </xdr:from>
    <xdr:to>
      <xdr:col>4</xdr:col>
      <xdr:colOff>82827</xdr:colOff>
      <xdr:row>5</xdr:row>
      <xdr:rowOff>107292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2" y="89100"/>
          <a:ext cx="3089000" cy="999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435414</xdr:colOff>
      <xdr:row>8</xdr:row>
      <xdr:rowOff>58616</xdr:rowOff>
    </xdr:from>
    <xdr:to>
      <xdr:col>12</xdr:col>
      <xdr:colOff>291517</xdr:colOff>
      <xdr:row>16</xdr:row>
      <xdr:rowOff>72988</xdr:rowOff>
    </xdr:to>
    <xdr:pic>
      <xdr:nvPicPr>
        <xdr:cNvPr id="2" name="Imagem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50" b="29518"/>
        <a:stretch/>
      </xdr:blipFill>
      <xdr:spPr bwMode="auto">
        <a:xfrm>
          <a:off x="6045639" y="1630241"/>
          <a:ext cx="2294503" cy="1585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91109</xdr:colOff>
      <xdr:row>10</xdr:row>
      <xdr:rowOff>107674</xdr:rowOff>
    </xdr:from>
    <xdr:to>
      <xdr:col>3</xdr:col>
      <xdr:colOff>513522</xdr:colOff>
      <xdr:row>10</xdr:row>
      <xdr:rowOff>107674</xdr:rowOff>
    </xdr:to>
    <xdr:cxnSp macro="">
      <xdr:nvCxnSpPr>
        <xdr:cNvPr id="3" name="Conector de seta reta 2"/>
        <xdr:cNvCxnSpPr/>
      </xdr:nvCxnSpPr>
      <xdr:spPr>
        <a:xfrm flipH="1">
          <a:off x="2653334" y="2079349"/>
          <a:ext cx="422413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91109</xdr:colOff>
      <xdr:row>12</xdr:row>
      <xdr:rowOff>8282</xdr:rowOff>
    </xdr:from>
    <xdr:to>
      <xdr:col>3</xdr:col>
      <xdr:colOff>513522</xdr:colOff>
      <xdr:row>12</xdr:row>
      <xdr:rowOff>8282</xdr:rowOff>
    </xdr:to>
    <xdr:cxnSp macro="">
      <xdr:nvCxnSpPr>
        <xdr:cNvPr id="4" name="Conector de seta reta 3"/>
        <xdr:cNvCxnSpPr/>
      </xdr:nvCxnSpPr>
      <xdr:spPr>
        <a:xfrm flipH="1">
          <a:off x="2653334" y="2360957"/>
          <a:ext cx="422413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165652</xdr:colOff>
      <xdr:row>0</xdr:row>
      <xdr:rowOff>89100</xdr:rowOff>
    </xdr:from>
    <xdr:to>
      <xdr:col>4</xdr:col>
      <xdr:colOff>82827</xdr:colOff>
      <xdr:row>5</xdr:row>
      <xdr:rowOff>107292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2" y="89100"/>
          <a:ext cx="3089000" cy="999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435414</xdr:colOff>
      <xdr:row>8</xdr:row>
      <xdr:rowOff>58616</xdr:rowOff>
    </xdr:from>
    <xdr:to>
      <xdr:col>12</xdr:col>
      <xdr:colOff>291517</xdr:colOff>
      <xdr:row>16</xdr:row>
      <xdr:rowOff>72988</xdr:rowOff>
    </xdr:to>
    <xdr:pic>
      <xdr:nvPicPr>
        <xdr:cNvPr id="2" name="Imagem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50" b="29518"/>
        <a:stretch/>
      </xdr:blipFill>
      <xdr:spPr bwMode="auto">
        <a:xfrm>
          <a:off x="6045639" y="1630241"/>
          <a:ext cx="2294503" cy="1585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91109</xdr:colOff>
      <xdr:row>10</xdr:row>
      <xdr:rowOff>107674</xdr:rowOff>
    </xdr:from>
    <xdr:to>
      <xdr:col>3</xdr:col>
      <xdr:colOff>513522</xdr:colOff>
      <xdr:row>10</xdr:row>
      <xdr:rowOff>107674</xdr:rowOff>
    </xdr:to>
    <xdr:cxnSp macro="">
      <xdr:nvCxnSpPr>
        <xdr:cNvPr id="3" name="Conector de seta reta 2"/>
        <xdr:cNvCxnSpPr/>
      </xdr:nvCxnSpPr>
      <xdr:spPr>
        <a:xfrm flipH="1">
          <a:off x="2653334" y="2079349"/>
          <a:ext cx="422413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91109</xdr:colOff>
      <xdr:row>12</xdr:row>
      <xdr:rowOff>8282</xdr:rowOff>
    </xdr:from>
    <xdr:to>
      <xdr:col>3</xdr:col>
      <xdr:colOff>513522</xdr:colOff>
      <xdr:row>12</xdr:row>
      <xdr:rowOff>8282</xdr:rowOff>
    </xdr:to>
    <xdr:cxnSp macro="">
      <xdr:nvCxnSpPr>
        <xdr:cNvPr id="4" name="Conector de seta reta 3"/>
        <xdr:cNvCxnSpPr/>
      </xdr:nvCxnSpPr>
      <xdr:spPr>
        <a:xfrm flipH="1">
          <a:off x="2653334" y="2360957"/>
          <a:ext cx="422413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165652</xdr:colOff>
      <xdr:row>0</xdr:row>
      <xdr:rowOff>89100</xdr:rowOff>
    </xdr:from>
    <xdr:to>
      <xdr:col>4</xdr:col>
      <xdr:colOff>82827</xdr:colOff>
      <xdr:row>5</xdr:row>
      <xdr:rowOff>107292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52" y="89100"/>
          <a:ext cx="3089000" cy="999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view="pageBreakPreview" zoomScale="115" zoomScaleNormal="70" zoomScaleSheetLayoutView="115" workbookViewId="0">
      <selection activeCell="E13" sqref="E13"/>
    </sheetView>
  </sheetViews>
  <sheetFormatPr defaultRowHeight="15" x14ac:dyDescent="0.25"/>
  <cols>
    <col min="1" max="1" width="17.42578125" customWidth="1"/>
    <col min="2" max="2" width="11.85546875" customWidth="1"/>
  </cols>
  <sheetData>
    <row r="1" spans="1:14" ht="15.75" thickBot="1" x14ac:dyDescent="0.3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ht="15.75" thickTop="1" x14ac:dyDescent="0.25">
      <c r="A2" s="6"/>
      <c r="B2" s="2"/>
      <c r="C2" s="2"/>
      <c r="D2" s="2"/>
      <c r="E2" s="2"/>
      <c r="F2" s="2"/>
      <c r="G2" s="125" t="s">
        <v>43</v>
      </c>
      <c r="H2" s="126"/>
      <c r="I2" s="126"/>
      <c r="J2" s="126"/>
      <c r="K2" s="126"/>
      <c r="L2" s="126"/>
      <c r="M2" s="127"/>
      <c r="N2" s="3"/>
    </row>
    <row r="3" spans="1:14" x14ac:dyDescent="0.25">
      <c r="A3" s="6"/>
      <c r="B3" s="2"/>
      <c r="C3" s="2"/>
      <c r="D3" s="2"/>
      <c r="E3" s="2"/>
      <c r="F3" s="2"/>
      <c r="G3" s="128"/>
      <c r="H3" s="129"/>
      <c r="I3" s="129"/>
      <c r="J3" s="129"/>
      <c r="K3" s="129"/>
      <c r="L3" s="129"/>
      <c r="M3" s="130"/>
      <c r="N3" s="3"/>
    </row>
    <row r="4" spans="1:14" x14ac:dyDescent="0.25">
      <c r="A4" s="6"/>
      <c r="B4" s="2"/>
      <c r="C4" s="2"/>
      <c r="D4" s="2"/>
      <c r="E4" s="2"/>
      <c r="F4" s="2"/>
      <c r="G4" s="128"/>
      <c r="H4" s="129"/>
      <c r="I4" s="129"/>
      <c r="J4" s="129"/>
      <c r="K4" s="129"/>
      <c r="L4" s="129"/>
      <c r="M4" s="130"/>
      <c r="N4" s="3"/>
    </row>
    <row r="5" spans="1:14" ht="15.75" thickBot="1" x14ac:dyDescent="0.3">
      <c r="A5" s="6"/>
      <c r="B5" s="2"/>
      <c r="C5" s="2"/>
      <c r="D5" s="2"/>
      <c r="E5" s="2"/>
      <c r="F5" s="2"/>
      <c r="G5" s="131"/>
      <c r="H5" s="132"/>
      <c r="I5" s="132"/>
      <c r="J5" s="132"/>
      <c r="K5" s="132"/>
      <c r="L5" s="132"/>
      <c r="M5" s="133"/>
      <c r="N5" s="3"/>
    </row>
    <row r="6" spans="1:14" ht="16.5" thickTop="1" thickBot="1" x14ac:dyDescent="0.3">
      <c r="A6" s="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</row>
    <row r="7" spans="1:14" x14ac:dyDescent="0.25">
      <c r="A7" s="78" t="s">
        <v>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</row>
    <row r="8" spans="1:14" x14ac:dyDescent="0.25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3"/>
    </row>
    <row r="9" spans="1:14" ht="15.75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</row>
    <row r="10" spans="1:14" ht="15.75" thickTop="1" x14ac:dyDescent="0.25">
      <c r="A10" s="84" t="s">
        <v>1</v>
      </c>
      <c r="B10" s="85"/>
      <c r="C10" s="86"/>
      <c r="D10" s="2"/>
      <c r="E10" s="84" t="s">
        <v>2</v>
      </c>
      <c r="F10" s="85"/>
      <c r="G10" s="87" t="s">
        <v>3</v>
      </c>
      <c r="H10" s="88"/>
      <c r="I10" s="2"/>
      <c r="J10" s="2"/>
      <c r="K10" s="2"/>
      <c r="L10" s="2"/>
      <c r="M10" s="2"/>
      <c r="N10" s="3"/>
    </row>
    <row r="11" spans="1:14" x14ac:dyDescent="0.25">
      <c r="A11" s="4" t="s">
        <v>4</v>
      </c>
      <c r="B11" s="5">
        <f>E11</f>
        <v>0</v>
      </c>
      <c r="C11" s="45" t="s">
        <v>5</v>
      </c>
      <c r="D11" s="2"/>
      <c r="E11" s="6"/>
      <c r="F11" s="46" t="s">
        <v>5</v>
      </c>
      <c r="G11" s="89"/>
      <c r="H11" s="90"/>
      <c r="I11" s="2"/>
      <c r="J11" s="7"/>
      <c r="K11" s="2"/>
      <c r="L11" s="2"/>
      <c r="M11" s="7"/>
      <c r="N11" s="3"/>
    </row>
    <row r="12" spans="1:14" x14ac:dyDescent="0.25">
      <c r="A12" s="8" t="s">
        <v>6</v>
      </c>
      <c r="B12" s="5">
        <f>E12</f>
        <v>0</v>
      </c>
      <c r="C12" s="45" t="s">
        <v>5</v>
      </c>
      <c r="D12" s="2"/>
      <c r="E12" s="6"/>
      <c r="F12" s="46" t="s">
        <v>5</v>
      </c>
      <c r="G12" s="89"/>
      <c r="H12" s="90"/>
      <c r="I12" s="2"/>
      <c r="J12" s="7"/>
      <c r="K12" s="2"/>
      <c r="L12" s="2"/>
      <c r="M12" s="7"/>
      <c r="N12" s="3"/>
    </row>
    <row r="13" spans="1:14" ht="15.75" thickBot="1" x14ac:dyDescent="0.3">
      <c r="A13" s="9" t="s">
        <v>7</v>
      </c>
      <c r="B13" s="10">
        <f>E13</f>
        <v>0</v>
      </c>
      <c r="C13" s="11" t="s">
        <v>41</v>
      </c>
      <c r="D13" s="2"/>
      <c r="E13" s="12"/>
      <c r="F13" s="47" t="s">
        <v>41</v>
      </c>
      <c r="G13" s="91"/>
      <c r="H13" s="92"/>
      <c r="I13" s="2"/>
      <c r="J13" s="7"/>
      <c r="K13" s="2"/>
      <c r="L13" s="2"/>
      <c r="M13" s="7"/>
      <c r="N13" s="3"/>
    </row>
    <row r="14" spans="1:14" ht="15.75" thickBot="1" x14ac:dyDescent="0.3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</row>
    <row r="15" spans="1:14" x14ac:dyDescent="0.25">
      <c r="A15" s="84" t="s">
        <v>8</v>
      </c>
      <c r="B15" s="85"/>
      <c r="C15" s="85"/>
      <c r="D15" s="86"/>
      <c r="E15" s="2"/>
      <c r="F15" s="2"/>
      <c r="G15" s="2"/>
      <c r="H15" s="2"/>
      <c r="I15" s="2"/>
      <c r="J15" s="2"/>
      <c r="K15" s="2"/>
      <c r="L15" s="2"/>
      <c r="M15" s="2"/>
      <c r="N15" s="3"/>
    </row>
    <row r="16" spans="1:14" ht="15.75" thickBot="1" x14ac:dyDescent="0.3">
      <c r="A16" s="93" t="str">
        <f>IF(D16&gt;0.53,"Sub-critical Flow","Critical Flow")</f>
        <v>Sub-critical Flow</v>
      </c>
      <c r="B16" s="94"/>
      <c r="C16" s="94"/>
      <c r="D16" s="13">
        <f>(B12+1)/(B11+1)</f>
        <v>1</v>
      </c>
      <c r="E16" s="2"/>
      <c r="F16" s="2"/>
      <c r="G16" s="2"/>
      <c r="H16" s="2"/>
      <c r="I16" s="2"/>
      <c r="J16" s="2"/>
      <c r="K16" s="2"/>
      <c r="L16" s="2"/>
      <c r="M16" s="2"/>
      <c r="N16" s="3"/>
    </row>
    <row r="17" spans="1:14" x14ac:dyDescent="0.25">
      <c r="A17" s="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</row>
    <row r="18" spans="1:14" ht="15.75" thickBot="1" x14ac:dyDescent="0.3">
      <c r="A18" s="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</row>
    <row r="19" spans="1:14" x14ac:dyDescent="0.25">
      <c r="A19" s="78" t="s">
        <v>9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</row>
    <row r="20" spans="1:14" x14ac:dyDescent="0.25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3"/>
    </row>
    <row r="21" spans="1:14" ht="15.75" thickBot="1" x14ac:dyDescent="0.3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</row>
    <row r="22" spans="1:14" ht="15.75" thickBot="1" x14ac:dyDescent="0.3">
      <c r="A22" s="14" t="s">
        <v>10</v>
      </c>
      <c r="B22" s="15" t="e">
        <f>IF(D16&gt;0.53,B13/(SQRT((B12+1)*((B11+1)-(B12+1)))),(B13*2)/(B11+1))</f>
        <v>#DIV/0!</v>
      </c>
      <c r="C22" s="16"/>
      <c r="D22" s="16"/>
      <c r="E22" s="16"/>
      <c r="F22" s="2"/>
      <c r="G22" s="2"/>
      <c r="H22" s="2"/>
      <c r="I22" s="2"/>
      <c r="J22" s="2"/>
      <c r="K22" s="17"/>
      <c r="L22" s="2"/>
      <c r="M22" s="2"/>
      <c r="N22" s="3"/>
    </row>
    <row r="23" spans="1:14" x14ac:dyDescent="0.25">
      <c r="A23" s="18"/>
      <c r="B23" s="19"/>
      <c r="C23" s="19"/>
      <c r="D23" s="16"/>
      <c r="E23" s="16"/>
      <c r="F23" s="2"/>
      <c r="G23" s="2"/>
      <c r="H23" s="2"/>
      <c r="I23" s="2"/>
      <c r="J23" s="2"/>
      <c r="K23" s="2"/>
      <c r="L23" s="2"/>
      <c r="M23" s="2"/>
      <c r="N23" s="3"/>
    </row>
    <row r="24" spans="1:14" ht="15.75" thickBot="1" x14ac:dyDescent="0.3">
      <c r="A24" s="18" t="s">
        <v>11</v>
      </c>
      <c r="B24" s="19"/>
      <c r="C24" s="19"/>
      <c r="D24" s="16"/>
      <c r="E24" s="16"/>
      <c r="F24" s="2"/>
      <c r="G24" s="2"/>
      <c r="H24" s="2"/>
      <c r="I24" s="2"/>
      <c r="J24" s="2"/>
      <c r="K24" s="2"/>
      <c r="L24" s="2"/>
      <c r="M24" s="2"/>
      <c r="N24" s="3"/>
    </row>
    <row r="25" spans="1:14" ht="15.75" thickBot="1" x14ac:dyDescent="0.3">
      <c r="A25" s="95" t="s">
        <v>12</v>
      </c>
      <c r="B25" s="96"/>
      <c r="C25" s="97" t="s">
        <v>13</v>
      </c>
      <c r="D25" s="98"/>
      <c r="E25" s="101" t="s">
        <v>14</v>
      </c>
      <c r="F25" s="102"/>
      <c r="G25" s="102"/>
      <c r="H25" s="102"/>
      <c r="I25" s="103"/>
      <c r="J25" s="2"/>
      <c r="K25" s="2"/>
      <c r="L25" s="107" t="s">
        <v>15</v>
      </c>
      <c r="M25" s="108"/>
      <c r="N25" s="3"/>
    </row>
    <row r="26" spans="1:14" x14ac:dyDescent="0.25">
      <c r="A26" s="20" t="s">
        <v>16</v>
      </c>
      <c r="B26" s="21" t="s">
        <v>17</v>
      </c>
      <c r="C26" s="99"/>
      <c r="D26" s="100"/>
      <c r="E26" s="104"/>
      <c r="F26" s="105"/>
      <c r="G26" s="105"/>
      <c r="H26" s="105"/>
      <c r="I26" s="106"/>
      <c r="J26" s="2"/>
      <c r="K26" s="2"/>
      <c r="L26" s="109"/>
      <c r="M26" s="110"/>
      <c r="N26" s="3"/>
    </row>
    <row r="27" spans="1:14" x14ac:dyDescent="0.25">
      <c r="A27" s="52" t="s">
        <v>18</v>
      </c>
      <c r="B27" s="22">
        <v>620</v>
      </c>
      <c r="C27" s="73" t="e">
        <f>B22/B27</f>
        <v>#DIV/0!</v>
      </c>
      <c r="D27" s="74"/>
      <c r="E27" s="75" t="e">
        <f>IF(C27&lt;=5%,"Change the size...",IF(C27&gt;82%,"Change the size...",IF(L27&gt;150,"Outlet gas velocity in regulator too high. Change the size..","Ok !!")))</f>
        <v>#DIV/0!</v>
      </c>
      <c r="F27" s="76"/>
      <c r="G27" s="76"/>
      <c r="H27" s="76"/>
      <c r="I27" s="77"/>
      <c r="J27" s="2"/>
      <c r="K27" s="2"/>
      <c r="L27" s="23">
        <f>(B13*10^4)/(28.26*(25.4^2)*(B12+1))</f>
        <v>0</v>
      </c>
      <c r="M27" s="24" t="s">
        <v>19</v>
      </c>
      <c r="N27" s="3"/>
    </row>
    <row r="28" spans="1:14" x14ac:dyDescent="0.25">
      <c r="A28" s="25" t="s">
        <v>20</v>
      </c>
      <c r="B28" s="26">
        <v>2481</v>
      </c>
      <c r="C28" s="73" t="e">
        <f>B22/B28</f>
        <v>#DIV/0!</v>
      </c>
      <c r="D28" s="74"/>
      <c r="E28" s="115" t="e">
        <f t="shared" ref="E28:E29" si="0">IF(C28&lt;=5%,"Change the size...",IF(C28&gt;82%,"Change the size...",IF(L28&gt;150,"Outlet gas velocity in regulator too high. Change the size..","Ok !!")))</f>
        <v>#DIV/0!</v>
      </c>
      <c r="F28" s="116"/>
      <c r="G28" s="116"/>
      <c r="H28" s="116"/>
      <c r="I28" s="117"/>
      <c r="J28" s="2"/>
      <c r="K28" s="2"/>
      <c r="L28" s="23">
        <f>(B13*10^4)/(28.26*(50.8^2)*(B12+1))</f>
        <v>0</v>
      </c>
      <c r="M28" s="24" t="s">
        <v>19</v>
      </c>
      <c r="N28" s="3"/>
    </row>
    <row r="29" spans="1:14" x14ac:dyDescent="0.25">
      <c r="A29" s="25" t="s">
        <v>21</v>
      </c>
      <c r="B29" s="26">
        <v>5024</v>
      </c>
      <c r="C29" s="73" t="e">
        <f>B22/B29</f>
        <v>#DIV/0!</v>
      </c>
      <c r="D29" s="74"/>
      <c r="E29" s="115" t="e">
        <f t="shared" si="0"/>
        <v>#DIV/0!</v>
      </c>
      <c r="F29" s="116"/>
      <c r="G29" s="116"/>
      <c r="H29" s="116"/>
      <c r="I29" s="117"/>
      <c r="J29" s="2"/>
      <c r="K29" s="2"/>
      <c r="L29" s="23">
        <f>(B13*10^4)/(28.26*(76.2^2)*(B12+1))</f>
        <v>0</v>
      </c>
      <c r="M29" s="24" t="s">
        <v>19</v>
      </c>
      <c r="N29" s="3"/>
    </row>
    <row r="30" spans="1:14" x14ac:dyDescent="0.25">
      <c r="A30" s="25" t="s">
        <v>22</v>
      </c>
      <c r="B30" s="22">
        <v>9924</v>
      </c>
      <c r="C30" s="73" t="e">
        <f>B22/B30</f>
        <v>#DIV/0!</v>
      </c>
      <c r="D30" s="74"/>
      <c r="E30" s="144" t="e">
        <f>IF(C30&lt;=5%,"Change the size...",IF(C30&gt;82%,"Change the size...",IF(L30&gt;150,"Outlet gas velocity in regulator too high. Change the size..","Ok !!")))</f>
        <v>#DIV/0!</v>
      </c>
      <c r="F30" s="145"/>
      <c r="G30" s="145"/>
      <c r="H30" s="145"/>
      <c r="I30" s="146"/>
      <c r="J30" s="2"/>
      <c r="K30" s="2"/>
      <c r="L30" s="23">
        <f>(B13*10^4)/(28.26*(101.6^2)*(B12+1))</f>
        <v>0</v>
      </c>
      <c r="M30" s="24" t="s">
        <v>19</v>
      </c>
      <c r="N30" s="3"/>
    </row>
    <row r="31" spans="1:14" x14ac:dyDescent="0.25">
      <c r="A31" s="25" t="s">
        <v>23</v>
      </c>
      <c r="B31" s="22">
        <v>18920</v>
      </c>
      <c r="C31" s="73" t="e">
        <f>B22/B31</f>
        <v>#DIV/0!</v>
      </c>
      <c r="D31" s="74"/>
      <c r="E31" s="115" t="e">
        <f>IF(C31&lt;=5%,"Change the size...",IF(C31&gt;82%,"Change the size...",IF(L31&gt;150,"Outlet gas velocity in regulator too high. Change the size..","Ok !!")))</f>
        <v>#DIV/0!</v>
      </c>
      <c r="F31" s="116"/>
      <c r="G31" s="116"/>
      <c r="H31" s="116"/>
      <c r="I31" s="117"/>
      <c r="J31" s="2"/>
      <c r="K31" s="2"/>
      <c r="L31" s="23">
        <f>(B13*10^4)/(28.26*((25.4*6)^2)*(B12+1))</f>
        <v>0</v>
      </c>
      <c r="M31" s="24" t="s">
        <v>19</v>
      </c>
      <c r="N31" s="3"/>
    </row>
    <row r="32" spans="1:14" x14ac:dyDescent="0.25">
      <c r="A32" s="48" t="s">
        <v>24</v>
      </c>
      <c r="B32" s="49">
        <v>34735</v>
      </c>
      <c r="C32" s="73" t="e">
        <f>B22/B32</f>
        <v>#DIV/0!</v>
      </c>
      <c r="D32" s="74"/>
      <c r="E32" s="115" t="e">
        <f>IF(C32&lt;=5%,"Change the size...",IF(C32&gt;82%,"Change the size...",IF(L32&gt;150,"Outlet gas velocity in regulator too high. Change the size..","Ok !!")))</f>
        <v>#DIV/0!</v>
      </c>
      <c r="F32" s="116"/>
      <c r="G32" s="116"/>
      <c r="H32" s="116"/>
      <c r="I32" s="117"/>
      <c r="J32" s="2"/>
      <c r="K32" s="2"/>
      <c r="L32" s="23">
        <f>(B13*10^4)/(28.26*((25.4*8)^2)*(B12+1))</f>
        <v>0</v>
      </c>
      <c r="M32" s="50" t="s">
        <v>19</v>
      </c>
      <c r="N32" s="3"/>
    </row>
    <row r="33" spans="1:14" ht="15.75" thickBot="1" x14ac:dyDescent="0.3">
      <c r="A33" s="27" t="s">
        <v>39</v>
      </c>
      <c r="B33" s="28">
        <v>54275</v>
      </c>
      <c r="C33" s="118" t="e">
        <f>B22/B33</f>
        <v>#DIV/0!</v>
      </c>
      <c r="D33" s="119"/>
      <c r="E33" s="120" t="e">
        <f t="shared" ref="E33" si="1">IF(C33&lt;=5%,"Change the size...",IF(C33&gt;82%,"Change the size...",IF(L33&gt;150,"Outlet gas velocity in regulator too high. Change the size..","Ok !!")))</f>
        <v>#DIV/0!</v>
      </c>
      <c r="F33" s="121"/>
      <c r="G33" s="121"/>
      <c r="H33" s="121"/>
      <c r="I33" s="122"/>
      <c r="J33" s="2"/>
      <c r="K33" s="2"/>
      <c r="L33" s="29">
        <f>(B13*10^4)/(28.26*((25.4*10)^2)*(B12+1))</f>
        <v>0</v>
      </c>
      <c r="M33" s="30" t="s">
        <v>19</v>
      </c>
      <c r="N33" s="3"/>
    </row>
    <row r="34" spans="1:14" ht="15.75" thickBot="1" x14ac:dyDescent="0.3">
      <c r="A34" s="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3"/>
    </row>
    <row r="35" spans="1:14" x14ac:dyDescent="0.25">
      <c r="A35" s="78" t="s">
        <v>25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80"/>
    </row>
    <row r="36" spans="1:14" x14ac:dyDescent="0.25">
      <c r="A36" s="81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3"/>
    </row>
    <row r="37" spans="1:14" x14ac:dyDescent="0.25">
      <c r="A37" s="18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</row>
    <row r="38" spans="1:14" ht="15.75" thickBot="1" x14ac:dyDescent="0.3">
      <c r="A38" s="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</row>
    <row r="39" spans="1:14" ht="15.75" thickBot="1" x14ac:dyDescent="0.3">
      <c r="A39" s="14" t="s">
        <v>10</v>
      </c>
      <c r="B39" s="15" t="e">
        <f>(IF(D16&gt;0.53,B13/(SQRT((B12+1)*((B11+1)-(B12+1)))),(B13*2)/(B11+1)))/0.75</f>
        <v>#DIV/0!</v>
      </c>
      <c r="C39" s="16"/>
      <c r="D39" s="16"/>
      <c r="E39" s="16"/>
      <c r="F39" s="2"/>
      <c r="G39" s="2"/>
      <c r="H39" s="2"/>
      <c r="I39" s="2"/>
      <c r="J39" s="2"/>
      <c r="K39" s="17"/>
      <c r="L39" s="2"/>
      <c r="M39" s="2"/>
      <c r="N39" s="3"/>
    </row>
    <row r="40" spans="1:14" x14ac:dyDescent="0.25">
      <c r="A40" s="18"/>
      <c r="B40" s="19"/>
      <c r="C40" s="19"/>
      <c r="D40" s="16"/>
      <c r="E40" s="16"/>
      <c r="F40" s="2"/>
      <c r="G40" s="2"/>
      <c r="H40" s="2"/>
      <c r="I40" s="2"/>
      <c r="J40" s="2"/>
      <c r="K40" s="2"/>
      <c r="L40" s="2"/>
      <c r="M40" s="2"/>
      <c r="N40" s="3"/>
    </row>
    <row r="41" spans="1:14" ht="15.75" thickBot="1" x14ac:dyDescent="0.3">
      <c r="A41" s="18" t="s">
        <v>11</v>
      </c>
      <c r="B41" s="19"/>
      <c r="C41" s="19"/>
      <c r="D41" s="16"/>
      <c r="E41" s="16"/>
      <c r="F41" s="2"/>
      <c r="G41" s="2"/>
      <c r="H41" s="2"/>
      <c r="I41" s="2"/>
      <c r="J41" s="2"/>
      <c r="K41" s="2"/>
      <c r="L41" s="2"/>
      <c r="M41" s="2"/>
      <c r="N41" s="3"/>
    </row>
    <row r="42" spans="1:14" ht="15.75" thickBot="1" x14ac:dyDescent="0.3">
      <c r="A42" s="95" t="s">
        <v>12</v>
      </c>
      <c r="B42" s="96"/>
      <c r="C42" s="97" t="s">
        <v>13</v>
      </c>
      <c r="D42" s="98"/>
      <c r="E42" s="101" t="s">
        <v>14</v>
      </c>
      <c r="F42" s="102"/>
      <c r="G42" s="102"/>
      <c r="H42" s="102"/>
      <c r="I42" s="103"/>
      <c r="J42" s="2"/>
      <c r="K42" s="2"/>
      <c r="L42" s="107" t="s">
        <v>15</v>
      </c>
      <c r="M42" s="108"/>
      <c r="N42" s="3"/>
    </row>
    <row r="43" spans="1:14" x14ac:dyDescent="0.25">
      <c r="A43" s="20" t="s">
        <v>16</v>
      </c>
      <c r="B43" s="21" t="s">
        <v>17</v>
      </c>
      <c r="C43" s="99"/>
      <c r="D43" s="100"/>
      <c r="E43" s="104"/>
      <c r="F43" s="105"/>
      <c r="G43" s="105"/>
      <c r="H43" s="105"/>
      <c r="I43" s="106"/>
      <c r="J43" s="2"/>
      <c r="K43" s="2"/>
      <c r="L43" s="109"/>
      <c r="M43" s="110"/>
      <c r="N43" s="3"/>
    </row>
    <row r="44" spans="1:14" x14ac:dyDescent="0.25">
      <c r="A44" s="52" t="s">
        <v>18</v>
      </c>
      <c r="B44" s="22">
        <v>620</v>
      </c>
      <c r="C44" s="73" t="e">
        <f>B39/B44</f>
        <v>#DIV/0!</v>
      </c>
      <c r="D44" s="74"/>
      <c r="E44" s="115" t="e">
        <f>IF(C44&lt;=5%,"Change the size...",IF(C44&gt;82%,"Change the size...",IF(L44&gt;150,"Outlet gas velocity in regulator too high...Change the size...","Ok !!")))</f>
        <v>#DIV/0!</v>
      </c>
      <c r="F44" s="116"/>
      <c r="G44" s="116"/>
      <c r="H44" s="116"/>
      <c r="I44" s="117"/>
      <c r="J44" s="2"/>
      <c r="K44" s="2"/>
      <c r="L44" s="23">
        <f>(B13*10^4)/(28.26*(25.4^2)*(B12+1))</f>
        <v>0</v>
      </c>
      <c r="M44" s="24" t="s">
        <v>19</v>
      </c>
      <c r="N44" s="3"/>
    </row>
    <row r="45" spans="1:14" x14ac:dyDescent="0.25">
      <c r="A45" s="25" t="s">
        <v>20</v>
      </c>
      <c r="B45" s="26">
        <v>2481</v>
      </c>
      <c r="C45" s="73" t="e">
        <f>B39/B45</f>
        <v>#DIV/0!</v>
      </c>
      <c r="D45" s="74"/>
      <c r="E45" s="115" t="e">
        <f>IF(C45&lt;=5%,"Change the size...",IF(C45&gt;82%,"Change the size...",IF(L45&gt;150,"Outlet gas velocity in regulator too high...Change the size...","Ok !!")))</f>
        <v>#DIV/0!</v>
      </c>
      <c r="F45" s="116"/>
      <c r="G45" s="116"/>
      <c r="H45" s="116"/>
      <c r="I45" s="117"/>
      <c r="J45" s="2"/>
      <c r="K45" s="2"/>
      <c r="L45" s="23">
        <f>(B13*10^4)/(28.26*(50.8^2)*(B12+1))</f>
        <v>0</v>
      </c>
      <c r="M45" s="24" t="s">
        <v>19</v>
      </c>
      <c r="N45" s="3"/>
    </row>
    <row r="46" spans="1:14" x14ac:dyDescent="0.25">
      <c r="A46" s="25" t="s">
        <v>21</v>
      </c>
      <c r="B46" s="26">
        <v>5024</v>
      </c>
      <c r="C46" s="73" t="e">
        <f>B39/B46</f>
        <v>#DIV/0!</v>
      </c>
      <c r="D46" s="74"/>
      <c r="E46" s="115" t="e">
        <f>IF(C46&lt;=5%,"Change the size...",IF(C46&gt;82%,"Change the size...",IF(L46&gt;150,"Outlet gas velocity in regulator too high...Change the size...","Ok !!")))</f>
        <v>#DIV/0!</v>
      </c>
      <c r="F46" s="116"/>
      <c r="G46" s="116"/>
      <c r="H46" s="116"/>
      <c r="I46" s="117"/>
      <c r="J46" s="2"/>
      <c r="K46" s="2"/>
      <c r="L46" s="23">
        <f>(B13*10^4)/(28.26*(76.2^2)*(B12+1))</f>
        <v>0</v>
      </c>
      <c r="M46" s="24" t="s">
        <v>19</v>
      </c>
      <c r="N46" s="3"/>
    </row>
    <row r="47" spans="1:14" x14ac:dyDescent="0.25">
      <c r="A47" s="25" t="s">
        <v>22</v>
      </c>
      <c r="B47" s="22">
        <v>9924</v>
      </c>
      <c r="C47" s="73" t="e">
        <f>B39/B47</f>
        <v>#DIV/0!</v>
      </c>
      <c r="D47" s="74"/>
      <c r="E47" s="115" t="e">
        <f>IF(C47&lt;=5%,"Change the size...",IF(C47&gt;82%,"Change the size...",IF(L47&gt;150,"Outlet gas velocity in regulator too high. Change the size..","Ok !!")))</f>
        <v>#DIV/0!</v>
      </c>
      <c r="F47" s="116"/>
      <c r="G47" s="116"/>
      <c r="H47" s="116"/>
      <c r="I47" s="117"/>
      <c r="J47" s="2"/>
      <c r="K47" s="2"/>
      <c r="L47" s="23">
        <f>(B13*10^4)/(28.26*(101.6^2)*(B12+1))</f>
        <v>0</v>
      </c>
      <c r="M47" s="24" t="s">
        <v>19</v>
      </c>
      <c r="N47" s="3"/>
    </row>
    <row r="48" spans="1:14" x14ac:dyDescent="0.25">
      <c r="A48" s="25" t="s">
        <v>23</v>
      </c>
      <c r="B48" s="22">
        <v>18920</v>
      </c>
      <c r="C48" s="73" t="e">
        <f>B39/B48</f>
        <v>#DIV/0!</v>
      </c>
      <c r="D48" s="74"/>
      <c r="E48" s="115" t="e">
        <f t="shared" ref="E48:E50" si="2">IF(C48&lt;=5%,"Change the size...",IF(C48&gt;82%,"Change the size...",IF(L48&gt;150,"Outlet gas velocity in regulator too high. Change the size..","Ok !!")))</f>
        <v>#DIV/0!</v>
      </c>
      <c r="F48" s="116"/>
      <c r="G48" s="116"/>
      <c r="H48" s="116"/>
      <c r="I48" s="117"/>
      <c r="J48" s="2"/>
      <c r="K48" s="2"/>
      <c r="L48" s="23">
        <f>(B13*10^4)/(28.26*(152.4^2)*(B12+1))</f>
        <v>0</v>
      </c>
      <c r="M48" s="24" t="s">
        <v>19</v>
      </c>
      <c r="N48" s="3"/>
    </row>
    <row r="49" spans="1:14" x14ac:dyDescent="0.25">
      <c r="A49" s="48" t="s">
        <v>24</v>
      </c>
      <c r="B49" s="49">
        <v>34735</v>
      </c>
      <c r="C49" s="73" t="e">
        <f>B39/B49</f>
        <v>#DIV/0!</v>
      </c>
      <c r="D49" s="74"/>
      <c r="E49" s="115" t="e">
        <f>IF(C49&lt;=5%,"Change the size...",IF(C49&gt;82%,"Change the size...",IF(L49&gt;150,"Outlet gas velocity in regulator too high. Change the size..","Ok !!")))</f>
        <v>#DIV/0!</v>
      </c>
      <c r="F49" s="116"/>
      <c r="G49" s="116"/>
      <c r="H49" s="116"/>
      <c r="I49" s="117"/>
      <c r="J49" s="2"/>
      <c r="K49" s="2"/>
      <c r="L49" s="23">
        <f>(B13*10^4)/(28.26*((25.4*8)^2)*(B12+1))</f>
        <v>0</v>
      </c>
      <c r="M49" s="50" t="s">
        <v>19</v>
      </c>
      <c r="N49" s="3"/>
    </row>
    <row r="50" spans="1:14" ht="15.75" thickBot="1" x14ac:dyDescent="0.3">
      <c r="A50" s="27" t="s">
        <v>39</v>
      </c>
      <c r="B50" s="28">
        <v>54275</v>
      </c>
      <c r="C50" s="118" t="e">
        <f>B39/B50</f>
        <v>#DIV/0!</v>
      </c>
      <c r="D50" s="119"/>
      <c r="E50" s="120" t="e">
        <f t="shared" si="2"/>
        <v>#DIV/0!</v>
      </c>
      <c r="F50" s="121"/>
      <c r="G50" s="121"/>
      <c r="H50" s="121"/>
      <c r="I50" s="122"/>
      <c r="J50" s="2"/>
      <c r="K50" s="2"/>
      <c r="L50" s="29">
        <f>(B13*10^4)/(28.26*((25.4*10)^2)*(B12+1))</f>
        <v>0</v>
      </c>
      <c r="M50" s="30" t="s">
        <v>19</v>
      </c>
      <c r="N50" s="3"/>
    </row>
    <row r="51" spans="1:14" ht="15.75" thickBot="1" x14ac:dyDescent="0.3">
      <c r="A51" s="6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</row>
    <row r="52" spans="1:14" x14ac:dyDescent="0.25">
      <c r="A52" s="78" t="s">
        <v>26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80"/>
    </row>
    <row r="53" spans="1:14" x14ac:dyDescent="0.25">
      <c r="A53" s="81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3"/>
    </row>
    <row r="54" spans="1:14" ht="15.75" thickBot="1" x14ac:dyDescent="0.3">
      <c r="A54" s="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</row>
    <row r="55" spans="1:14" x14ac:dyDescent="0.25">
      <c r="A55" s="123" t="s">
        <v>27</v>
      </c>
      <c r="B55" s="124"/>
      <c r="C55" s="124"/>
      <c r="D55" s="31">
        <v>40</v>
      </c>
      <c r="E55" s="32" t="s">
        <v>19</v>
      </c>
      <c r="F55" s="2"/>
      <c r="G55" s="2"/>
      <c r="H55" s="2"/>
      <c r="I55" s="2"/>
      <c r="J55" s="2"/>
      <c r="K55" s="2"/>
      <c r="L55" s="2"/>
      <c r="M55" s="2"/>
      <c r="N55" s="3"/>
    </row>
    <row r="56" spans="1:14" x14ac:dyDescent="0.25">
      <c r="A56" s="111" t="s">
        <v>28</v>
      </c>
      <c r="B56" s="112"/>
      <c r="C56" s="112"/>
      <c r="D56" s="33">
        <f>SQRT((B13*10^4)/(28.26*D55*(B11+1)))</f>
        <v>0</v>
      </c>
      <c r="E56" s="34" t="s">
        <v>29</v>
      </c>
      <c r="F56" s="2"/>
      <c r="G56" s="2"/>
      <c r="H56" s="2"/>
      <c r="I56" s="2"/>
      <c r="J56" s="2"/>
      <c r="K56" s="2"/>
      <c r="L56" s="2"/>
      <c r="M56" s="2"/>
      <c r="N56" s="3"/>
    </row>
    <row r="57" spans="1:14" ht="15.75" thickBot="1" x14ac:dyDescent="0.3">
      <c r="A57" s="113"/>
      <c r="B57" s="114"/>
      <c r="C57" s="114"/>
      <c r="D57" s="55">
        <f>D56/25.4</f>
        <v>0</v>
      </c>
      <c r="E57" s="36" t="s">
        <v>30</v>
      </c>
      <c r="F57" s="2"/>
      <c r="G57" s="2"/>
      <c r="H57" s="2"/>
      <c r="I57" s="2"/>
      <c r="J57" s="2"/>
      <c r="K57" s="2"/>
      <c r="L57" s="2"/>
      <c r="M57" s="2"/>
      <c r="N57" s="3"/>
    </row>
    <row r="58" spans="1:14" ht="15.75" thickBot="1" x14ac:dyDescent="0.3">
      <c r="A58" s="6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</row>
    <row r="59" spans="1:14" x14ac:dyDescent="0.25">
      <c r="A59" s="78" t="s">
        <v>31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80"/>
    </row>
    <row r="60" spans="1:14" x14ac:dyDescent="0.25">
      <c r="A60" s="81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1:14" ht="15.75" thickBot="1" x14ac:dyDescent="0.3">
      <c r="A61" s="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</row>
    <row r="62" spans="1:14" x14ac:dyDescent="0.25">
      <c r="A62" s="123" t="s">
        <v>27</v>
      </c>
      <c r="B62" s="124"/>
      <c r="C62" s="124"/>
      <c r="D62" s="37">
        <v>20</v>
      </c>
      <c r="E62" s="38" t="s">
        <v>19</v>
      </c>
      <c r="F62" s="2"/>
      <c r="G62" s="2"/>
      <c r="H62" s="2"/>
      <c r="I62" s="2"/>
      <c r="J62" s="2"/>
      <c r="K62" s="2"/>
      <c r="L62" s="2"/>
      <c r="M62" s="2"/>
      <c r="N62" s="3"/>
    </row>
    <row r="63" spans="1:14" x14ac:dyDescent="0.25">
      <c r="A63" s="111" t="s">
        <v>28</v>
      </c>
      <c r="B63" s="112"/>
      <c r="C63" s="112"/>
      <c r="D63" s="33">
        <f>SQRT((B13*10^4)/(28.26*D62*(B12+1)))</f>
        <v>0</v>
      </c>
      <c r="E63" s="34" t="s">
        <v>29</v>
      </c>
      <c r="F63" s="2"/>
      <c r="G63" s="2"/>
      <c r="H63" s="2"/>
      <c r="I63" s="2"/>
      <c r="J63" s="2"/>
      <c r="K63" s="2"/>
      <c r="L63" s="2"/>
      <c r="M63" s="2"/>
      <c r="N63" s="3"/>
    </row>
    <row r="64" spans="1:14" ht="15.75" thickBot="1" x14ac:dyDescent="0.3">
      <c r="A64" s="113"/>
      <c r="B64" s="114"/>
      <c r="C64" s="114"/>
      <c r="D64" s="35">
        <f>D63/25.4</f>
        <v>0</v>
      </c>
      <c r="E64" s="36" t="s">
        <v>30</v>
      </c>
      <c r="F64" s="2"/>
      <c r="G64" s="2"/>
      <c r="H64" s="2"/>
      <c r="I64" s="2"/>
      <c r="J64" s="2"/>
      <c r="K64" s="2"/>
      <c r="L64" s="2"/>
      <c r="M64" s="2"/>
      <c r="N64" s="3"/>
    </row>
    <row r="65" spans="1:14" x14ac:dyDescent="0.25">
      <c r="A65" s="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</row>
    <row r="66" spans="1:14" ht="15.75" thickBot="1" x14ac:dyDescent="0.3">
      <c r="A66" s="18" t="s">
        <v>32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</row>
    <row r="67" spans="1:14" x14ac:dyDescent="0.25">
      <c r="A67" s="134" t="s">
        <v>28</v>
      </c>
      <c r="B67" s="135"/>
      <c r="C67" s="135"/>
      <c r="D67" s="39">
        <f>D68*25.4</f>
        <v>50.8</v>
      </c>
      <c r="E67" s="40" t="s">
        <v>29</v>
      </c>
      <c r="F67" s="2"/>
      <c r="G67" s="2"/>
      <c r="H67" s="2"/>
      <c r="I67" s="2"/>
      <c r="J67" s="2"/>
      <c r="K67" s="2"/>
      <c r="L67" s="2"/>
      <c r="M67" s="2"/>
      <c r="N67" s="3"/>
    </row>
    <row r="68" spans="1:14" ht="15.75" thickBot="1" x14ac:dyDescent="0.3">
      <c r="A68" s="113"/>
      <c r="B68" s="114"/>
      <c r="C68" s="114"/>
      <c r="D68" s="41">
        <v>2</v>
      </c>
      <c r="E68" s="42" t="s">
        <v>30</v>
      </c>
      <c r="F68" s="2"/>
      <c r="G68" s="2"/>
      <c r="H68" s="2"/>
      <c r="I68" s="2"/>
      <c r="J68" s="2"/>
      <c r="K68" s="2"/>
      <c r="L68" s="2"/>
      <c r="M68" s="2"/>
      <c r="N68" s="3"/>
    </row>
    <row r="69" spans="1:14" x14ac:dyDescent="0.25">
      <c r="A69" s="136" t="s">
        <v>33</v>
      </c>
      <c r="B69" s="137"/>
      <c r="C69" s="137"/>
      <c r="D69" s="140">
        <f>(B13*10^4)/(28.26*(D67^2)*(B12+1))</f>
        <v>0</v>
      </c>
      <c r="E69" s="142" t="s">
        <v>19</v>
      </c>
      <c r="F69" s="2"/>
      <c r="G69" s="2"/>
      <c r="H69" s="2"/>
      <c r="I69" s="2"/>
      <c r="J69" s="2"/>
      <c r="K69" s="2"/>
      <c r="L69" s="2"/>
      <c r="M69" s="2"/>
      <c r="N69" s="3"/>
    </row>
    <row r="70" spans="1:14" ht="15.75" thickBot="1" x14ac:dyDescent="0.3">
      <c r="A70" s="138"/>
      <c r="B70" s="139"/>
      <c r="C70" s="139"/>
      <c r="D70" s="141"/>
      <c r="E70" s="143"/>
      <c r="F70" s="2"/>
      <c r="G70" s="2"/>
      <c r="H70" s="2"/>
      <c r="I70" s="2"/>
      <c r="J70" s="2"/>
      <c r="K70" s="2"/>
      <c r="L70" s="2"/>
      <c r="M70" s="2"/>
      <c r="N70" s="3"/>
    </row>
    <row r="71" spans="1:14" ht="15.75" thickBot="1" x14ac:dyDescent="0.3">
      <c r="A71" s="6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</row>
    <row r="72" spans="1:14" x14ac:dyDescent="0.25">
      <c r="A72" s="78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80"/>
    </row>
    <row r="73" spans="1:14" x14ac:dyDescent="0.25">
      <c r="A73" s="81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3"/>
    </row>
    <row r="74" spans="1:14" x14ac:dyDescent="0.25">
      <c r="A74" s="1" t="s">
        <v>34</v>
      </c>
      <c r="B74" s="7"/>
      <c r="C74" s="70"/>
      <c r="D74" s="70"/>
      <c r="E74" s="2"/>
      <c r="F74" s="2"/>
      <c r="G74" s="2"/>
      <c r="H74" s="2"/>
      <c r="I74" s="2"/>
      <c r="J74" s="2"/>
      <c r="K74" s="2"/>
      <c r="L74" s="2"/>
      <c r="M74" s="2"/>
      <c r="N74" s="3"/>
    </row>
    <row r="75" spans="1:14" x14ac:dyDescent="0.25">
      <c r="A75" s="1" t="s">
        <v>35</v>
      </c>
      <c r="B75" s="7"/>
      <c r="C75" s="70"/>
      <c r="D75" s="70"/>
      <c r="E75" s="2"/>
      <c r="F75" s="2"/>
      <c r="G75" s="2"/>
      <c r="H75" s="2"/>
      <c r="I75" s="2"/>
      <c r="J75" s="2"/>
      <c r="K75" s="2"/>
      <c r="L75" s="2"/>
      <c r="M75" s="2"/>
      <c r="N75" s="3"/>
    </row>
    <row r="76" spans="1:14" x14ac:dyDescent="0.25">
      <c r="A76" s="1" t="s">
        <v>40</v>
      </c>
      <c r="B76" s="7"/>
      <c r="C76" s="53"/>
      <c r="D76" s="53"/>
      <c r="E76" s="2"/>
      <c r="F76" s="2"/>
      <c r="G76" s="2"/>
      <c r="H76" s="2"/>
      <c r="I76" s="2"/>
      <c r="J76" s="2"/>
      <c r="K76" s="2"/>
      <c r="L76" s="2"/>
      <c r="M76" s="2"/>
      <c r="N76" s="3"/>
    </row>
    <row r="77" spans="1:14" x14ac:dyDescent="0.25">
      <c r="A77" s="1" t="s">
        <v>36</v>
      </c>
      <c r="B77" s="2"/>
      <c r="C77" s="70"/>
      <c r="D77" s="70"/>
      <c r="E77" s="2"/>
      <c r="F77" s="2"/>
      <c r="G77" s="2"/>
      <c r="H77" s="2"/>
      <c r="I77" s="2"/>
      <c r="J77" s="2"/>
      <c r="K77" s="2"/>
      <c r="L77" s="2"/>
      <c r="M77" s="2"/>
      <c r="N77" s="3"/>
    </row>
    <row r="78" spans="1:14" x14ac:dyDescent="0.25">
      <c r="A78" s="1" t="s">
        <v>37</v>
      </c>
      <c r="B78" s="51"/>
      <c r="C78" s="71"/>
      <c r="D78" s="70"/>
      <c r="E78" s="2"/>
      <c r="F78" s="2"/>
      <c r="G78" s="2"/>
      <c r="H78" s="2"/>
      <c r="I78" s="2"/>
      <c r="J78" s="2"/>
      <c r="K78" s="2"/>
      <c r="L78" s="2"/>
      <c r="M78" s="2"/>
      <c r="N78" s="3"/>
    </row>
    <row r="79" spans="1:14" ht="15.75" thickBot="1" x14ac:dyDescent="0.3">
      <c r="A79" s="43" t="s">
        <v>38</v>
      </c>
      <c r="B79" s="54"/>
      <c r="C79" s="72"/>
      <c r="D79" s="72"/>
      <c r="E79" s="41"/>
      <c r="F79" s="41"/>
      <c r="G79" s="41"/>
      <c r="H79" s="41"/>
      <c r="I79" s="41"/>
      <c r="J79" s="41"/>
      <c r="K79" s="41"/>
      <c r="L79" s="41"/>
      <c r="M79" s="41"/>
      <c r="N79" s="44"/>
    </row>
  </sheetData>
  <protectedRanges>
    <protectedRange sqref="B74:N79" name="Intervalo4"/>
    <protectedRange sqref="D62" name="Intervalo2"/>
    <protectedRange sqref="E11:E13" name="Intervalo1"/>
    <protectedRange sqref="D68" name="Intervalo3"/>
  </protectedRanges>
  <mergeCells count="61">
    <mergeCell ref="E29:I29"/>
    <mergeCell ref="C30:D30"/>
    <mergeCell ref="E30:I30"/>
    <mergeCell ref="A35:N36"/>
    <mergeCell ref="E28:I28"/>
    <mergeCell ref="C29:D29"/>
    <mergeCell ref="C31:D31"/>
    <mergeCell ref="E31:I31"/>
    <mergeCell ref="C32:D32"/>
    <mergeCell ref="E32:I32"/>
    <mergeCell ref="C33:D33"/>
    <mergeCell ref="E33:I33"/>
    <mergeCell ref="G2:M5"/>
    <mergeCell ref="A67:C68"/>
    <mergeCell ref="A69:C70"/>
    <mergeCell ref="D69:D70"/>
    <mergeCell ref="E69:E70"/>
    <mergeCell ref="C44:D44"/>
    <mergeCell ref="E44:I44"/>
    <mergeCell ref="C45:D45"/>
    <mergeCell ref="E45:I45"/>
    <mergeCell ref="C46:D46"/>
    <mergeCell ref="E46:I46"/>
    <mergeCell ref="A42:B42"/>
    <mergeCell ref="C42:D43"/>
    <mergeCell ref="E42:I43"/>
    <mergeCell ref="L42:M43"/>
    <mergeCell ref="C28:D28"/>
    <mergeCell ref="A72:N73"/>
    <mergeCell ref="A63:C64"/>
    <mergeCell ref="C47:D47"/>
    <mergeCell ref="E47:I47"/>
    <mergeCell ref="C48:D48"/>
    <mergeCell ref="E48:I48"/>
    <mergeCell ref="C50:D50"/>
    <mergeCell ref="E50:I50"/>
    <mergeCell ref="C49:D49"/>
    <mergeCell ref="E49:I49"/>
    <mergeCell ref="A52:N53"/>
    <mergeCell ref="A55:C55"/>
    <mergeCell ref="A56:C57"/>
    <mergeCell ref="A59:N60"/>
    <mergeCell ref="A62:C62"/>
    <mergeCell ref="C27:D27"/>
    <mergeCell ref="E27:I27"/>
    <mergeCell ref="A7:N8"/>
    <mergeCell ref="A10:C10"/>
    <mergeCell ref="E10:F10"/>
    <mergeCell ref="G10:H13"/>
    <mergeCell ref="A15:D15"/>
    <mergeCell ref="A16:C16"/>
    <mergeCell ref="A19:N20"/>
    <mergeCell ref="A25:B25"/>
    <mergeCell ref="C25:D26"/>
    <mergeCell ref="E25:I26"/>
    <mergeCell ref="L25:M26"/>
    <mergeCell ref="C74:D74"/>
    <mergeCell ref="C75:D75"/>
    <mergeCell ref="C77:D77"/>
    <mergeCell ref="C78:D78"/>
    <mergeCell ref="C79:D79"/>
  </mergeCells>
  <conditionalFormatting sqref="B28">
    <cfRule type="cellIs" dxfId="177" priority="39" operator="greaterThan">
      <formula>$B$26</formula>
    </cfRule>
    <cfRule type="cellIs" dxfId="176" priority="40" operator="lessThan">
      <formula>$B$26</formula>
    </cfRule>
  </conditionalFormatting>
  <conditionalFormatting sqref="B29">
    <cfRule type="cellIs" dxfId="175" priority="37" operator="greaterThan">
      <formula>$B$26</formula>
    </cfRule>
    <cfRule type="cellIs" dxfId="174" priority="38" operator="lessThan">
      <formula>$B$26</formula>
    </cfRule>
  </conditionalFormatting>
  <conditionalFormatting sqref="B30">
    <cfRule type="cellIs" dxfId="173" priority="35" operator="greaterThan">
      <formula>$B$26</formula>
    </cfRule>
    <cfRule type="cellIs" dxfId="172" priority="36" operator="lessThan">
      <formula>$B$26</formula>
    </cfRule>
  </conditionalFormatting>
  <conditionalFormatting sqref="C27:D30">
    <cfRule type="cellIs" dxfId="171" priority="33" operator="notBetween">
      <formula>0.05</formula>
      <formula>0.8</formula>
    </cfRule>
    <cfRule type="cellIs" dxfId="170" priority="34" operator="between">
      <formula>0.05</formula>
      <formula>0.8</formula>
    </cfRule>
  </conditionalFormatting>
  <conditionalFormatting sqref="B27">
    <cfRule type="cellIs" dxfId="169" priority="30" operator="greaterThan">
      <formula>$B$26</formula>
    </cfRule>
    <cfRule type="cellIs" dxfId="168" priority="31" operator="lessThan">
      <formula>$B$26</formula>
    </cfRule>
    <cfRule type="colorScale" priority="32">
      <colorScale>
        <cfvo type="num" val="IF(#REF!&gt;$B$26,)"/>
        <cfvo type="num" val="IF(#REF!&lt;$B$26,)"/>
        <color rgb="FFFF0000"/>
        <color rgb="FF92D050"/>
      </colorScale>
    </cfRule>
  </conditionalFormatting>
  <conditionalFormatting sqref="C44:D50">
    <cfRule type="cellIs" dxfId="167" priority="22" operator="notBetween">
      <formula>0.05</formula>
      <formula>0.8</formula>
    </cfRule>
    <cfRule type="cellIs" dxfId="166" priority="23" operator="between">
      <formula>0.05</formula>
      <formula>0.8</formula>
    </cfRule>
  </conditionalFormatting>
  <conditionalFormatting sqref="B31">
    <cfRule type="cellIs" dxfId="165" priority="20" operator="greaterThan">
      <formula>$B$26</formula>
    </cfRule>
    <cfRule type="cellIs" dxfId="164" priority="21" operator="lessThan">
      <formula>$B$26</formula>
    </cfRule>
  </conditionalFormatting>
  <conditionalFormatting sqref="C31:D31">
    <cfRule type="cellIs" dxfId="163" priority="18" operator="notBetween">
      <formula>0.05</formula>
      <formula>0.8</formula>
    </cfRule>
    <cfRule type="cellIs" dxfId="162" priority="19" operator="between">
      <formula>0.05</formula>
      <formula>0.8</formula>
    </cfRule>
  </conditionalFormatting>
  <conditionalFormatting sqref="B32:B33">
    <cfRule type="cellIs" dxfId="161" priority="16" operator="greaterThan">
      <formula>$B$26</formula>
    </cfRule>
    <cfRule type="cellIs" dxfId="160" priority="17" operator="lessThan">
      <formula>$B$26</formula>
    </cfRule>
  </conditionalFormatting>
  <conditionalFormatting sqref="C32:D33">
    <cfRule type="cellIs" dxfId="159" priority="14" operator="notBetween">
      <formula>0.05</formula>
      <formula>0.8</formula>
    </cfRule>
    <cfRule type="cellIs" dxfId="158" priority="15" operator="between">
      <formula>0.05</formula>
      <formula>0.8</formula>
    </cfRule>
  </conditionalFormatting>
  <conditionalFormatting sqref="B45">
    <cfRule type="cellIs" dxfId="157" priority="12" operator="greaterThan">
      <formula>$B$26</formula>
    </cfRule>
    <cfRule type="cellIs" dxfId="156" priority="13" operator="lessThan">
      <formula>$B$26</formula>
    </cfRule>
  </conditionalFormatting>
  <conditionalFormatting sqref="B46">
    <cfRule type="cellIs" dxfId="155" priority="10" operator="greaterThan">
      <formula>$B$26</formula>
    </cfRule>
    <cfRule type="cellIs" dxfId="154" priority="11" operator="lessThan">
      <formula>$B$26</formula>
    </cfRule>
  </conditionalFormatting>
  <conditionalFormatting sqref="B47">
    <cfRule type="cellIs" dxfId="153" priority="8" operator="greaterThan">
      <formula>$B$26</formula>
    </cfRule>
    <cfRule type="cellIs" dxfId="152" priority="9" operator="lessThan">
      <formula>$B$26</formula>
    </cfRule>
  </conditionalFormatting>
  <conditionalFormatting sqref="B44">
    <cfRule type="cellIs" dxfId="151" priority="5" operator="greaterThan">
      <formula>$B$26</formula>
    </cfRule>
    <cfRule type="cellIs" dxfId="150" priority="6" operator="lessThan">
      <formula>$B$26</formula>
    </cfRule>
    <cfRule type="colorScale" priority="7">
      <colorScale>
        <cfvo type="num" val="IF(#REF!&gt;$B$26,)"/>
        <cfvo type="num" val="IF(#REF!&lt;$B$26,)"/>
        <color rgb="FFFF0000"/>
        <color rgb="FF92D050"/>
      </colorScale>
    </cfRule>
  </conditionalFormatting>
  <conditionalFormatting sqref="B48">
    <cfRule type="cellIs" dxfId="149" priority="3" operator="greaterThan">
      <formula>$B$26</formula>
    </cfRule>
    <cfRule type="cellIs" dxfId="148" priority="4" operator="lessThan">
      <formula>$B$26</formula>
    </cfRule>
  </conditionalFormatting>
  <conditionalFormatting sqref="B49:B50">
    <cfRule type="cellIs" dxfId="147" priority="1" operator="greaterThan">
      <formula>$B$26</formula>
    </cfRule>
    <cfRule type="cellIs" dxfId="146" priority="2" operator="lessThan">
      <formula>$B$26</formula>
    </cfRule>
  </conditionalFormatting>
  <pageMargins left="0.511811024" right="0.511811024" top="0.78740157499999996" bottom="0.78740157499999996" header="0.31496062000000002" footer="0.31496062000000002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view="pageBreakPreview" zoomScale="115" zoomScaleNormal="70" zoomScaleSheetLayoutView="115" workbookViewId="0">
      <selection activeCell="R12" sqref="R12"/>
    </sheetView>
  </sheetViews>
  <sheetFormatPr defaultRowHeight="15" x14ac:dyDescent="0.25"/>
  <cols>
    <col min="1" max="1" width="17.42578125" customWidth="1"/>
    <col min="2" max="2" width="11.85546875" customWidth="1"/>
  </cols>
  <sheetData>
    <row r="1" spans="1:14" ht="15.75" thickBot="1" x14ac:dyDescent="0.3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ht="15.75" customHeight="1" thickTop="1" x14ac:dyDescent="0.25">
      <c r="A2" s="6"/>
      <c r="B2" s="2"/>
      <c r="C2" s="2"/>
      <c r="D2" s="2"/>
      <c r="E2" s="2"/>
      <c r="F2" s="2"/>
      <c r="G2" s="125" t="s">
        <v>44</v>
      </c>
      <c r="H2" s="126"/>
      <c r="I2" s="126"/>
      <c r="J2" s="126"/>
      <c r="K2" s="126"/>
      <c r="L2" s="126"/>
      <c r="M2" s="127"/>
      <c r="N2" s="3"/>
    </row>
    <row r="3" spans="1:14" ht="15" customHeight="1" x14ac:dyDescent="0.25">
      <c r="A3" s="6"/>
      <c r="B3" s="2"/>
      <c r="C3" s="2"/>
      <c r="D3" s="2"/>
      <c r="E3" s="2"/>
      <c r="F3" s="2"/>
      <c r="G3" s="128"/>
      <c r="H3" s="129"/>
      <c r="I3" s="129"/>
      <c r="J3" s="129"/>
      <c r="K3" s="129"/>
      <c r="L3" s="129"/>
      <c r="M3" s="130"/>
      <c r="N3" s="3"/>
    </row>
    <row r="4" spans="1:14" ht="15" customHeight="1" x14ac:dyDescent="0.25">
      <c r="A4" s="6"/>
      <c r="B4" s="2"/>
      <c r="C4" s="2"/>
      <c r="D4" s="2"/>
      <c r="E4" s="2"/>
      <c r="F4" s="2"/>
      <c r="G4" s="128"/>
      <c r="H4" s="129"/>
      <c r="I4" s="129"/>
      <c r="J4" s="129"/>
      <c r="K4" s="129"/>
      <c r="L4" s="129"/>
      <c r="M4" s="130"/>
      <c r="N4" s="3"/>
    </row>
    <row r="5" spans="1:14" ht="15.75" customHeight="1" thickBot="1" x14ac:dyDescent="0.3">
      <c r="A5" s="6"/>
      <c r="B5" s="2"/>
      <c r="C5" s="2"/>
      <c r="D5" s="2"/>
      <c r="E5" s="2"/>
      <c r="F5" s="2"/>
      <c r="G5" s="131"/>
      <c r="H5" s="132"/>
      <c r="I5" s="132"/>
      <c r="J5" s="132"/>
      <c r="K5" s="132"/>
      <c r="L5" s="132"/>
      <c r="M5" s="133"/>
      <c r="N5" s="3"/>
    </row>
    <row r="6" spans="1:14" ht="16.5" thickTop="1" thickBot="1" x14ac:dyDescent="0.3">
      <c r="A6" s="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</row>
    <row r="7" spans="1:14" x14ac:dyDescent="0.25">
      <c r="A7" s="78" t="s">
        <v>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</row>
    <row r="8" spans="1:14" x14ac:dyDescent="0.25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3"/>
    </row>
    <row r="9" spans="1:14" ht="15.75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</row>
    <row r="10" spans="1:14" ht="15.75" thickTop="1" x14ac:dyDescent="0.25">
      <c r="A10" s="84" t="s">
        <v>1</v>
      </c>
      <c r="B10" s="85"/>
      <c r="C10" s="86"/>
      <c r="D10" s="2"/>
      <c r="E10" s="84" t="s">
        <v>2</v>
      </c>
      <c r="F10" s="85"/>
      <c r="G10" s="87" t="s">
        <v>3</v>
      </c>
      <c r="H10" s="88"/>
      <c r="I10" s="2"/>
      <c r="J10" s="2"/>
      <c r="K10" s="2"/>
      <c r="L10" s="2"/>
      <c r="M10" s="2"/>
      <c r="N10" s="3"/>
    </row>
    <row r="11" spans="1:14" x14ac:dyDescent="0.25">
      <c r="A11" s="4" t="s">
        <v>4</v>
      </c>
      <c r="B11" s="5">
        <f>E11</f>
        <v>0</v>
      </c>
      <c r="C11" s="45" t="s">
        <v>5</v>
      </c>
      <c r="D11" s="2"/>
      <c r="E11" s="6"/>
      <c r="F11" s="46" t="s">
        <v>5</v>
      </c>
      <c r="G11" s="89"/>
      <c r="H11" s="90"/>
      <c r="I11" s="2"/>
      <c r="J11" s="7"/>
      <c r="K11" s="2"/>
      <c r="L11" s="2"/>
      <c r="M11" s="7"/>
      <c r="N11" s="3"/>
    </row>
    <row r="12" spans="1:14" x14ac:dyDescent="0.25">
      <c r="A12" s="8" t="s">
        <v>6</v>
      </c>
      <c r="B12" s="5">
        <f>E12</f>
        <v>0</v>
      </c>
      <c r="C12" s="45" t="s">
        <v>5</v>
      </c>
      <c r="D12" s="2"/>
      <c r="E12" s="6"/>
      <c r="F12" s="46" t="s">
        <v>5</v>
      </c>
      <c r="G12" s="89"/>
      <c r="H12" s="90"/>
      <c r="I12" s="2"/>
      <c r="J12" s="7"/>
      <c r="K12" s="2"/>
      <c r="L12" s="2"/>
      <c r="M12" s="7"/>
      <c r="N12" s="3"/>
    </row>
    <row r="13" spans="1:14" ht="15.75" thickBot="1" x14ac:dyDescent="0.3">
      <c r="A13" s="9" t="s">
        <v>7</v>
      </c>
      <c r="B13" s="10">
        <f>E13</f>
        <v>0</v>
      </c>
      <c r="C13" s="11" t="s">
        <v>41</v>
      </c>
      <c r="D13" s="2"/>
      <c r="E13" s="12"/>
      <c r="F13" s="47" t="s">
        <v>41</v>
      </c>
      <c r="G13" s="91"/>
      <c r="H13" s="92"/>
      <c r="I13" s="2"/>
      <c r="J13" s="7"/>
      <c r="K13" s="2"/>
      <c r="L13" s="2"/>
      <c r="M13" s="7"/>
      <c r="N13" s="3"/>
    </row>
    <row r="14" spans="1:14" ht="15.75" thickBot="1" x14ac:dyDescent="0.3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</row>
    <row r="15" spans="1:14" x14ac:dyDescent="0.25">
      <c r="A15" s="84" t="s">
        <v>8</v>
      </c>
      <c r="B15" s="85"/>
      <c r="C15" s="85"/>
      <c r="D15" s="86"/>
      <c r="E15" s="2"/>
      <c r="F15" s="2"/>
      <c r="G15" s="2"/>
      <c r="H15" s="2"/>
      <c r="I15" s="2"/>
      <c r="J15" s="2"/>
      <c r="K15" s="2"/>
      <c r="L15" s="2"/>
      <c r="M15" s="2"/>
      <c r="N15" s="3"/>
    </row>
    <row r="16" spans="1:14" ht="15.75" thickBot="1" x14ac:dyDescent="0.3">
      <c r="A16" s="93" t="str">
        <f>IF(D16&gt;0.53,"Sub-critical Flow","Critical Flow")</f>
        <v>Sub-critical Flow</v>
      </c>
      <c r="B16" s="94"/>
      <c r="C16" s="94"/>
      <c r="D16" s="13">
        <f>(B12+1)/(B11+1)</f>
        <v>1</v>
      </c>
      <c r="E16" s="2"/>
      <c r="F16" s="2"/>
      <c r="G16" s="2"/>
      <c r="H16" s="2"/>
      <c r="I16" s="2"/>
      <c r="J16" s="2"/>
      <c r="K16" s="2"/>
      <c r="L16" s="2"/>
      <c r="M16" s="2"/>
      <c r="N16" s="3"/>
    </row>
    <row r="17" spans="1:14" x14ac:dyDescent="0.25">
      <c r="A17" s="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</row>
    <row r="18" spans="1:14" ht="15.75" thickBot="1" x14ac:dyDescent="0.3">
      <c r="A18" s="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</row>
    <row r="19" spans="1:14" x14ac:dyDescent="0.25">
      <c r="A19" s="78" t="s">
        <v>9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</row>
    <row r="20" spans="1:14" x14ac:dyDescent="0.25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3"/>
    </row>
    <row r="21" spans="1:14" ht="15.75" thickBot="1" x14ac:dyDescent="0.3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</row>
    <row r="22" spans="1:14" ht="15.75" thickBot="1" x14ac:dyDescent="0.3">
      <c r="A22" s="14" t="s">
        <v>10</v>
      </c>
      <c r="B22" s="15" t="e">
        <f>IF(D16&gt;0.53,B13/(SQRT((B12+1)*((B11+1)-(B12+1)))),(B13*2)/(B11+1))</f>
        <v>#DIV/0!</v>
      </c>
      <c r="C22" s="16"/>
      <c r="D22" s="16"/>
      <c r="E22" s="16"/>
      <c r="F22" s="2"/>
      <c r="G22" s="2"/>
      <c r="H22" s="2"/>
      <c r="I22" s="2"/>
      <c r="J22" s="2"/>
      <c r="K22" s="17"/>
      <c r="L22" s="2"/>
      <c r="M22" s="2"/>
      <c r="N22" s="3"/>
    </row>
    <row r="23" spans="1:14" x14ac:dyDescent="0.25">
      <c r="A23" s="18"/>
      <c r="B23" s="19"/>
      <c r="C23" s="19"/>
      <c r="D23" s="16"/>
      <c r="E23" s="16"/>
      <c r="F23" s="2"/>
      <c r="G23" s="2"/>
      <c r="H23" s="2"/>
      <c r="I23" s="2"/>
      <c r="J23" s="2"/>
      <c r="K23" s="2"/>
      <c r="L23" s="2"/>
      <c r="M23" s="2"/>
      <c r="N23" s="3"/>
    </row>
    <row r="24" spans="1:14" ht="15.75" thickBot="1" x14ac:dyDescent="0.3">
      <c r="A24" s="18" t="s">
        <v>11</v>
      </c>
      <c r="B24" s="19"/>
      <c r="C24" s="19"/>
      <c r="D24" s="16"/>
      <c r="E24" s="16"/>
      <c r="F24" s="2"/>
      <c r="G24" s="2"/>
      <c r="H24" s="2"/>
      <c r="I24" s="2"/>
      <c r="J24" s="2"/>
      <c r="K24" s="2"/>
      <c r="L24" s="2"/>
      <c r="M24" s="2"/>
      <c r="N24" s="3"/>
    </row>
    <row r="25" spans="1:14" ht="15.75" thickBot="1" x14ac:dyDescent="0.3">
      <c r="A25" s="95" t="s">
        <v>12</v>
      </c>
      <c r="B25" s="96"/>
      <c r="C25" s="97" t="s">
        <v>13</v>
      </c>
      <c r="D25" s="98"/>
      <c r="E25" s="101" t="s">
        <v>14</v>
      </c>
      <c r="F25" s="102"/>
      <c r="G25" s="102"/>
      <c r="H25" s="102"/>
      <c r="I25" s="103"/>
      <c r="J25" s="2"/>
      <c r="K25" s="2"/>
      <c r="L25" s="107" t="s">
        <v>15</v>
      </c>
      <c r="M25" s="108"/>
      <c r="N25" s="3"/>
    </row>
    <row r="26" spans="1:14" x14ac:dyDescent="0.25">
      <c r="A26" s="20" t="s">
        <v>16</v>
      </c>
      <c r="B26" s="21" t="s">
        <v>17</v>
      </c>
      <c r="C26" s="99"/>
      <c r="D26" s="100"/>
      <c r="E26" s="104"/>
      <c r="F26" s="105"/>
      <c r="G26" s="105"/>
      <c r="H26" s="105"/>
      <c r="I26" s="106"/>
      <c r="J26" s="2"/>
      <c r="K26" s="2"/>
      <c r="L26" s="109"/>
      <c r="M26" s="110"/>
      <c r="N26" s="3"/>
    </row>
    <row r="27" spans="1:14" x14ac:dyDescent="0.25">
      <c r="A27" s="25" t="s">
        <v>20</v>
      </c>
      <c r="B27" s="26">
        <v>1950</v>
      </c>
      <c r="C27" s="73" t="e">
        <f>B22/B27</f>
        <v>#DIV/0!</v>
      </c>
      <c r="D27" s="74"/>
      <c r="E27" s="115" t="e">
        <f t="shared" ref="E27:E28" si="0">IF(C27&lt;=5%,"Change the size...",IF(C27&gt;82%,"Change the size...",IF(L27&gt;150,"Outlet gas velocity in regulator too high. Change the size..","Ok !!")))</f>
        <v>#DIV/0!</v>
      </c>
      <c r="F27" s="116"/>
      <c r="G27" s="116"/>
      <c r="H27" s="116"/>
      <c r="I27" s="117"/>
      <c r="J27" s="2"/>
      <c r="K27" s="2"/>
      <c r="L27" s="23">
        <f>(B13*10^4)/(28.26*(50.8^2)*(B12+1))</f>
        <v>0</v>
      </c>
      <c r="M27" s="24" t="s">
        <v>19</v>
      </c>
      <c r="N27" s="3"/>
    </row>
    <row r="28" spans="1:14" x14ac:dyDescent="0.25">
      <c r="A28" s="25" t="s">
        <v>21</v>
      </c>
      <c r="B28" s="26">
        <v>3800</v>
      </c>
      <c r="C28" s="73" t="e">
        <f>B22/B28</f>
        <v>#DIV/0!</v>
      </c>
      <c r="D28" s="74"/>
      <c r="E28" s="115" t="e">
        <f t="shared" si="0"/>
        <v>#DIV/0!</v>
      </c>
      <c r="F28" s="116"/>
      <c r="G28" s="116"/>
      <c r="H28" s="116"/>
      <c r="I28" s="117"/>
      <c r="J28" s="2"/>
      <c r="K28" s="2"/>
      <c r="L28" s="23">
        <f>(B13*10^4)/(28.26*(76.2^2)*(B12+1))</f>
        <v>0</v>
      </c>
      <c r="M28" s="24" t="s">
        <v>19</v>
      </c>
      <c r="N28" s="3"/>
    </row>
    <row r="29" spans="1:14" x14ac:dyDescent="0.25">
      <c r="A29" s="25" t="s">
        <v>22</v>
      </c>
      <c r="B29" s="22">
        <v>6850</v>
      </c>
      <c r="C29" s="73" t="e">
        <f>B22/B29</f>
        <v>#DIV/0!</v>
      </c>
      <c r="D29" s="74"/>
      <c r="E29" s="144" t="e">
        <f>IF(C29&lt;=5%,"Change the size...",IF(C29&gt;82%,"Change the size...",IF(L29&gt;150,"Outlet gas velocity in regulator too high. Change the size..","Ok !!")))</f>
        <v>#DIV/0!</v>
      </c>
      <c r="F29" s="145"/>
      <c r="G29" s="145"/>
      <c r="H29" s="145"/>
      <c r="I29" s="146"/>
      <c r="J29" s="2"/>
      <c r="K29" s="2"/>
      <c r="L29" s="23">
        <f>(B13*10^4)/(28.26*(101.6^2)*(B12+1))</f>
        <v>0</v>
      </c>
      <c r="M29" s="24" t="s">
        <v>19</v>
      </c>
      <c r="N29" s="3"/>
    </row>
    <row r="30" spans="1:14" x14ac:dyDescent="0.25">
      <c r="A30" s="25" t="s">
        <v>23</v>
      </c>
      <c r="B30" s="22">
        <v>15080</v>
      </c>
      <c r="C30" s="73" t="e">
        <f>B22/B30</f>
        <v>#DIV/0!</v>
      </c>
      <c r="D30" s="74"/>
      <c r="E30" s="115" t="e">
        <f>IF(C30&lt;=5%,"Change the size...",IF(C30&gt;82%,"Change the size...",IF(L30&gt;150,"Outlet gas velocity in regulator too high. Change the size..","Ok !!")))</f>
        <v>#DIV/0!</v>
      </c>
      <c r="F30" s="116"/>
      <c r="G30" s="116"/>
      <c r="H30" s="116"/>
      <c r="I30" s="117"/>
      <c r="J30" s="2"/>
      <c r="K30" s="2"/>
      <c r="L30" s="23">
        <f>(B13*10^4)/(28.26*((25.4*6)^2)*(B12+1))</f>
        <v>0</v>
      </c>
      <c r="M30" s="24" t="s">
        <v>19</v>
      </c>
      <c r="N30" s="3"/>
    </row>
    <row r="31" spans="1:14" ht="15.75" thickBot="1" x14ac:dyDescent="0.3">
      <c r="A31" s="27" t="s">
        <v>24</v>
      </c>
      <c r="B31" s="28">
        <v>28250</v>
      </c>
      <c r="C31" s="118" t="e">
        <f>B22/B31</f>
        <v>#DIV/0!</v>
      </c>
      <c r="D31" s="119"/>
      <c r="E31" s="120" t="e">
        <f>IF(C31&lt;=5%,"Change the size...",IF(C31&gt;82%,"Change the size...",IF(L31&gt;150,"Outlet gas velocity in regulator too high. Change the size..","Ok !!")))</f>
        <v>#DIV/0!</v>
      </c>
      <c r="F31" s="121"/>
      <c r="G31" s="121"/>
      <c r="H31" s="121"/>
      <c r="I31" s="122"/>
      <c r="J31" s="2"/>
      <c r="K31" s="2"/>
      <c r="L31" s="29">
        <f>(B13*10^4)/(28.26*((25.4*8)^2)*(B12+1))</f>
        <v>0</v>
      </c>
      <c r="M31" s="30" t="s">
        <v>19</v>
      </c>
      <c r="N31" s="3"/>
    </row>
    <row r="32" spans="1:14" ht="15.75" thickBot="1" x14ac:dyDescent="0.3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</row>
    <row r="33" spans="1:14" x14ac:dyDescent="0.25">
      <c r="A33" s="78" t="s">
        <v>25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80"/>
    </row>
    <row r="34" spans="1:14" x14ac:dyDescent="0.25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3"/>
    </row>
    <row r="35" spans="1:14" x14ac:dyDescent="0.25">
      <c r="A35" s="1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</row>
    <row r="36" spans="1:14" ht="15.75" thickBot="1" x14ac:dyDescent="0.3">
      <c r="A36" s="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</row>
    <row r="37" spans="1:14" ht="15.75" thickBot="1" x14ac:dyDescent="0.3">
      <c r="A37" s="14" t="s">
        <v>10</v>
      </c>
      <c r="B37" s="15" t="e">
        <f>(IF(D16&gt;0.53,B13/(SQRT((B12+1)*((B11+1)-(B12+1)))),(B13*2)/(B11+1)))/0.75</f>
        <v>#DIV/0!</v>
      </c>
      <c r="C37" s="16"/>
      <c r="D37" s="16"/>
      <c r="E37" s="16"/>
      <c r="F37" s="2"/>
      <c r="G37" s="2"/>
      <c r="H37" s="2"/>
      <c r="I37" s="2"/>
      <c r="J37" s="2"/>
      <c r="K37" s="17"/>
      <c r="L37" s="2"/>
      <c r="M37" s="2"/>
      <c r="N37" s="3"/>
    </row>
    <row r="38" spans="1:14" x14ac:dyDescent="0.25">
      <c r="A38" s="18"/>
      <c r="B38" s="19"/>
      <c r="C38" s="19"/>
      <c r="D38" s="16"/>
      <c r="E38" s="16"/>
      <c r="F38" s="2"/>
      <c r="G38" s="2"/>
      <c r="H38" s="2"/>
      <c r="I38" s="2"/>
      <c r="J38" s="2"/>
      <c r="K38" s="2"/>
      <c r="L38" s="2"/>
      <c r="M38" s="2"/>
      <c r="N38" s="3"/>
    </row>
    <row r="39" spans="1:14" ht="15.75" thickBot="1" x14ac:dyDescent="0.3">
      <c r="A39" s="18" t="s">
        <v>11</v>
      </c>
      <c r="B39" s="19"/>
      <c r="C39" s="19"/>
      <c r="D39" s="16"/>
      <c r="E39" s="16"/>
      <c r="F39" s="2"/>
      <c r="G39" s="2"/>
      <c r="H39" s="2"/>
      <c r="I39" s="2"/>
      <c r="J39" s="2"/>
      <c r="K39" s="2"/>
      <c r="L39" s="2"/>
      <c r="M39" s="2"/>
      <c r="N39" s="3"/>
    </row>
    <row r="40" spans="1:14" ht="15.75" thickBot="1" x14ac:dyDescent="0.3">
      <c r="A40" s="95" t="s">
        <v>12</v>
      </c>
      <c r="B40" s="96"/>
      <c r="C40" s="97" t="s">
        <v>13</v>
      </c>
      <c r="D40" s="98"/>
      <c r="E40" s="101" t="s">
        <v>14</v>
      </c>
      <c r="F40" s="102"/>
      <c r="G40" s="102"/>
      <c r="H40" s="102"/>
      <c r="I40" s="103"/>
      <c r="J40" s="2"/>
      <c r="K40" s="2"/>
      <c r="L40" s="107" t="s">
        <v>15</v>
      </c>
      <c r="M40" s="108"/>
      <c r="N40" s="3"/>
    </row>
    <row r="41" spans="1:14" x14ac:dyDescent="0.25">
      <c r="A41" s="20" t="s">
        <v>16</v>
      </c>
      <c r="B41" s="21" t="s">
        <v>17</v>
      </c>
      <c r="C41" s="99"/>
      <c r="D41" s="100"/>
      <c r="E41" s="104"/>
      <c r="F41" s="105"/>
      <c r="G41" s="105"/>
      <c r="H41" s="105"/>
      <c r="I41" s="106"/>
      <c r="J41" s="2"/>
      <c r="K41" s="2"/>
      <c r="L41" s="109"/>
      <c r="M41" s="110"/>
      <c r="N41" s="3"/>
    </row>
    <row r="42" spans="1:14" x14ac:dyDescent="0.25">
      <c r="A42" s="25" t="s">
        <v>20</v>
      </c>
      <c r="B42" s="26">
        <v>1950</v>
      </c>
      <c r="C42" s="73" t="e">
        <f>B37/B42</f>
        <v>#DIV/0!</v>
      </c>
      <c r="D42" s="74"/>
      <c r="E42" s="115" t="e">
        <f>IF(C42&lt;=5%,"Change the size...",IF(C42&gt;82%,"Change the size...",IF(L42&gt;150,"Outlet gas velocity in regulator too high...Change the size...","Ok !!")))</f>
        <v>#DIV/0!</v>
      </c>
      <c r="F42" s="116"/>
      <c r="G42" s="116"/>
      <c r="H42" s="116"/>
      <c r="I42" s="117"/>
      <c r="J42" s="2"/>
      <c r="K42" s="2"/>
      <c r="L42" s="23">
        <f>(B13*10^4)/(28.26*(50.8^2)*(B12+1))</f>
        <v>0</v>
      </c>
      <c r="M42" s="24" t="s">
        <v>19</v>
      </c>
      <c r="N42" s="3"/>
    </row>
    <row r="43" spans="1:14" x14ac:dyDescent="0.25">
      <c r="A43" s="25" t="s">
        <v>21</v>
      </c>
      <c r="B43" s="26">
        <v>3800</v>
      </c>
      <c r="C43" s="73" t="e">
        <f>B37/B43</f>
        <v>#DIV/0!</v>
      </c>
      <c r="D43" s="74"/>
      <c r="E43" s="115" t="e">
        <f>IF(C43&lt;=5%,"Change the size...",IF(C43&gt;82%,"Change the size...",IF(L43&gt;150,"Outlet gas velocity in regulator too high...Change the size...","Ok !!")))</f>
        <v>#DIV/0!</v>
      </c>
      <c r="F43" s="116"/>
      <c r="G43" s="116"/>
      <c r="H43" s="116"/>
      <c r="I43" s="117"/>
      <c r="J43" s="2"/>
      <c r="K43" s="2"/>
      <c r="L43" s="23">
        <f>(B13*10^4)/(28.26*(76.2^2)*(B12+1))</f>
        <v>0</v>
      </c>
      <c r="M43" s="24" t="s">
        <v>19</v>
      </c>
      <c r="N43" s="3"/>
    </row>
    <row r="44" spans="1:14" x14ac:dyDescent="0.25">
      <c r="A44" s="25" t="s">
        <v>22</v>
      </c>
      <c r="B44" s="22">
        <v>6850</v>
      </c>
      <c r="C44" s="73" t="e">
        <f>B37/B44</f>
        <v>#DIV/0!</v>
      </c>
      <c r="D44" s="74"/>
      <c r="E44" s="115" t="e">
        <f>IF(C44&lt;=5%,"Change the size...",IF(C44&gt;82%,"Change the size...",IF(L44&gt;150,"Outlet gas velocity in regulator too high. Change the size..","Ok !!")))</f>
        <v>#DIV/0!</v>
      </c>
      <c r="F44" s="116"/>
      <c r="G44" s="116"/>
      <c r="H44" s="116"/>
      <c r="I44" s="117"/>
      <c r="J44" s="2"/>
      <c r="K44" s="2"/>
      <c r="L44" s="23">
        <f>(B13*10^4)/(28.26*(101.6^2)*(B12+1))</f>
        <v>0</v>
      </c>
      <c r="M44" s="24" t="s">
        <v>19</v>
      </c>
      <c r="N44" s="3"/>
    </row>
    <row r="45" spans="1:14" x14ac:dyDescent="0.25">
      <c r="A45" s="25" t="s">
        <v>23</v>
      </c>
      <c r="B45" s="22">
        <v>15080</v>
      </c>
      <c r="C45" s="73" t="e">
        <f>B37/B45</f>
        <v>#DIV/0!</v>
      </c>
      <c r="D45" s="74"/>
      <c r="E45" s="115" t="e">
        <f t="shared" ref="E45" si="1">IF(C45&lt;=5%,"Change the size...",IF(C45&gt;82%,"Change the size...",IF(L45&gt;150,"Outlet gas velocity in regulator too high. Change the size..","Ok !!")))</f>
        <v>#DIV/0!</v>
      </c>
      <c r="F45" s="116"/>
      <c r="G45" s="116"/>
      <c r="H45" s="116"/>
      <c r="I45" s="117"/>
      <c r="J45" s="2"/>
      <c r="K45" s="2"/>
      <c r="L45" s="23">
        <f>(B13*10^4)/(28.26*(152.4^2)*(B12+1))</f>
        <v>0</v>
      </c>
      <c r="M45" s="24" t="s">
        <v>19</v>
      </c>
      <c r="N45" s="3"/>
    </row>
    <row r="46" spans="1:14" ht="15.75" thickBot="1" x14ac:dyDescent="0.3">
      <c r="A46" s="27" t="s">
        <v>24</v>
      </c>
      <c r="B46" s="28">
        <v>28250</v>
      </c>
      <c r="C46" s="118" t="e">
        <f>B37/B46</f>
        <v>#DIV/0!</v>
      </c>
      <c r="D46" s="119"/>
      <c r="E46" s="120" t="e">
        <f>IF(C46&lt;=5%,"Change the size...",IF(C46&gt;82%,"Change the size...",IF(L46&gt;150,"Outlet gas velocity in regulator too high. Change the size..","Ok !!")))</f>
        <v>#DIV/0!</v>
      </c>
      <c r="F46" s="121"/>
      <c r="G46" s="121"/>
      <c r="H46" s="121"/>
      <c r="I46" s="122"/>
      <c r="J46" s="2"/>
      <c r="K46" s="2"/>
      <c r="L46" s="29">
        <f>(B13*10^4)/(28.26*((25.4*8)^2)*(B12+1))</f>
        <v>0</v>
      </c>
      <c r="M46" s="30" t="s">
        <v>19</v>
      </c>
      <c r="N46" s="3"/>
    </row>
    <row r="47" spans="1:14" ht="15.75" thickBot="1" x14ac:dyDescent="0.3">
      <c r="A47" s="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</row>
    <row r="48" spans="1:14" x14ac:dyDescent="0.25">
      <c r="A48" s="78" t="s">
        <v>26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80"/>
    </row>
    <row r="49" spans="1:14" x14ac:dyDescent="0.25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3"/>
    </row>
    <row r="50" spans="1:14" ht="15.75" thickBot="1" x14ac:dyDescent="0.3">
      <c r="A50" s="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</row>
    <row r="51" spans="1:14" x14ac:dyDescent="0.25">
      <c r="A51" s="123" t="s">
        <v>27</v>
      </c>
      <c r="B51" s="124"/>
      <c r="C51" s="124"/>
      <c r="D51" s="31">
        <v>40</v>
      </c>
      <c r="E51" s="32" t="s">
        <v>19</v>
      </c>
      <c r="F51" s="2"/>
      <c r="G51" s="2"/>
      <c r="H51" s="2"/>
      <c r="I51" s="2"/>
      <c r="J51" s="2"/>
      <c r="K51" s="2"/>
      <c r="L51" s="2"/>
      <c r="M51" s="2"/>
      <c r="N51" s="3"/>
    </row>
    <row r="52" spans="1:14" x14ac:dyDescent="0.25">
      <c r="A52" s="111" t="s">
        <v>28</v>
      </c>
      <c r="B52" s="112"/>
      <c r="C52" s="112"/>
      <c r="D52" s="33">
        <f>SQRT((B13*10^4)/(28.26*D51*(B11+1)))</f>
        <v>0</v>
      </c>
      <c r="E52" s="34" t="s">
        <v>29</v>
      </c>
      <c r="F52" s="2"/>
      <c r="G52" s="2"/>
      <c r="H52" s="2"/>
      <c r="I52" s="2"/>
      <c r="J52" s="2"/>
      <c r="K52" s="2"/>
      <c r="L52" s="2"/>
      <c r="M52" s="2"/>
      <c r="N52" s="3"/>
    </row>
    <row r="53" spans="1:14" ht="15.75" thickBot="1" x14ac:dyDescent="0.3">
      <c r="A53" s="113"/>
      <c r="B53" s="114"/>
      <c r="C53" s="114"/>
      <c r="D53" s="55">
        <f>D52/25.4</f>
        <v>0</v>
      </c>
      <c r="E53" s="36" t="s">
        <v>30</v>
      </c>
      <c r="F53" s="2"/>
      <c r="G53" s="2"/>
      <c r="H53" s="2"/>
      <c r="I53" s="2"/>
      <c r="J53" s="2"/>
      <c r="K53" s="2"/>
      <c r="L53" s="2"/>
      <c r="M53" s="2"/>
      <c r="N53" s="3"/>
    </row>
    <row r="54" spans="1:14" ht="15.75" thickBot="1" x14ac:dyDescent="0.3">
      <c r="A54" s="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</row>
    <row r="55" spans="1:14" x14ac:dyDescent="0.25">
      <c r="A55" s="78" t="s">
        <v>31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80"/>
    </row>
    <row r="56" spans="1:14" x14ac:dyDescent="0.25">
      <c r="A56" s="81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3"/>
    </row>
    <row r="57" spans="1:14" ht="15.75" thickBot="1" x14ac:dyDescent="0.3">
      <c r="A57" s="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</row>
    <row r="58" spans="1:14" x14ac:dyDescent="0.25">
      <c r="A58" s="123" t="s">
        <v>27</v>
      </c>
      <c r="B58" s="124"/>
      <c r="C58" s="124"/>
      <c r="D58" s="37">
        <v>20</v>
      </c>
      <c r="E58" s="38" t="s">
        <v>19</v>
      </c>
      <c r="F58" s="2"/>
      <c r="G58" s="2"/>
      <c r="H58" s="2"/>
      <c r="I58" s="2"/>
      <c r="J58" s="2"/>
      <c r="K58" s="2"/>
      <c r="L58" s="2"/>
      <c r="M58" s="2"/>
      <c r="N58" s="3"/>
    </row>
    <row r="59" spans="1:14" x14ac:dyDescent="0.25">
      <c r="A59" s="111" t="s">
        <v>28</v>
      </c>
      <c r="B59" s="112"/>
      <c r="C59" s="112"/>
      <c r="D59" s="33">
        <f>SQRT((B13*10^4)/(28.26*D58*(B12+1)))</f>
        <v>0</v>
      </c>
      <c r="E59" s="34" t="s">
        <v>29</v>
      </c>
      <c r="F59" s="2"/>
      <c r="G59" s="2"/>
      <c r="H59" s="2"/>
      <c r="I59" s="2"/>
      <c r="J59" s="2"/>
      <c r="K59" s="2"/>
      <c r="L59" s="2"/>
      <c r="M59" s="2"/>
      <c r="N59" s="3"/>
    </row>
    <row r="60" spans="1:14" ht="15.75" thickBot="1" x14ac:dyDescent="0.3">
      <c r="A60" s="113"/>
      <c r="B60" s="114"/>
      <c r="C60" s="114"/>
      <c r="D60" s="35">
        <f>D59/25.4</f>
        <v>0</v>
      </c>
      <c r="E60" s="36" t="s">
        <v>30</v>
      </c>
      <c r="F60" s="2"/>
      <c r="G60" s="2"/>
      <c r="H60" s="2"/>
      <c r="I60" s="2"/>
      <c r="J60" s="2"/>
      <c r="K60" s="2"/>
      <c r="L60" s="2"/>
      <c r="M60" s="2"/>
      <c r="N60" s="3"/>
    </row>
    <row r="61" spans="1:14" x14ac:dyDescent="0.25">
      <c r="A61" s="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</row>
    <row r="62" spans="1:14" ht="15.75" thickBot="1" x14ac:dyDescent="0.3">
      <c r="A62" s="18" t="s">
        <v>32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</row>
    <row r="63" spans="1:14" x14ac:dyDescent="0.25">
      <c r="A63" s="134" t="s">
        <v>28</v>
      </c>
      <c r="B63" s="135"/>
      <c r="C63" s="135"/>
      <c r="D63" s="39">
        <f>D64*25.4</f>
        <v>50.8</v>
      </c>
      <c r="E63" s="40" t="s">
        <v>29</v>
      </c>
      <c r="F63" s="2"/>
      <c r="G63" s="2"/>
      <c r="H63" s="2"/>
      <c r="I63" s="2"/>
      <c r="J63" s="2"/>
      <c r="K63" s="2"/>
      <c r="L63" s="2"/>
      <c r="M63" s="2"/>
      <c r="N63" s="3"/>
    </row>
    <row r="64" spans="1:14" ht="15.75" thickBot="1" x14ac:dyDescent="0.3">
      <c r="A64" s="113"/>
      <c r="B64" s="114"/>
      <c r="C64" s="114"/>
      <c r="D64" s="41">
        <v>2</v>
      </c>
      <c r="E64" s="42" t="s">
        <v>30</v>
      </c>
      <c r="F64" s="2"/>
      <c r="G64" s="2"/>
      <c r="H64" s="2"/>
      <c r="I64" s="2"/>
      <c r="J64" s="2"/>
      <c r="K64" s="2"/>
      <c r="L64" s="2"/>
      <c r="M64" s="2"/>
      <c r="N64" s="3"/>
    </row>
    <row r="65" spans="1:14" x14ac:dyDescent="0.25">
      <c r="A65" s="136" t="s">
        <v>33</v>
      </c>
      <c r="B65" s="137"/>
      <c r="C65" s="137"/>
      <c r="D65" s="140">
        <f>(B13*10^4)/(28.26*(D63^2)*(B12+1))</f>
        <v>0</v>
      </c>
      <c r="E65" s="142" t="s">
        <v>19</v>
      </c>
      <c r="F65" s="2"/>
      <c r="G65" s="2"/>
      <c r="H65" s="2"/>
      <c r="I65" s="2"/>
      <c r="J65" s="2"/>
      <c r="K65" s="2"/>
      <c r="L65" s="2"/>
      <c r="M65" s="2"/>
      <c r="N65" s="3"/>
    </row>
    <row r="66" spans="1:14" ht="15.75" thickBot="1" x14ac:dyDescent="0.3">
      <c r="A66" s="138"/>
      <c r="B66" s="139"/>
      <c r="C66" s="139"/>
      <c r="D66" s="141"/>
      <c r="E66" s="143"/>
      <c r="F66" s="2"/>
      <c r="G66" s="2"/>
      <c r="H66" s="2"/>
      <c r="I66" s="2"/>
      <c r="J66" s="2"/>
      <c r="K66" s="2"/>
      <c r="L66" s="2"/>
      <c r="M66" s="2"/>
      <c r="N66" s="3"/>
    </row>
    <row r="67" spans="1:14" ht="15.75" thickBot="1" x14ac:dyDescent="0.3">
      <c r="A67" s="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</row>
    <row r="68" spans="1:14" x14ac:dyDescent="0.25">
      <c r="A68" s="78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80"/>
    </row>
    <row r="69" spans="1:14" x14ac:dyDescent="0.25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3"/>
    </row>
    <row r="70" spans="1:14" x14ac:dyDescent="0.25">
      <c r="A70" s="1" t="s">
        <v>34</v>
      </c>
      <c r="B70" s="7"/>
      <c r="C70" s="70"/>
      <c r="D70" s="70"/>
      <c r="E70" s="2"/>
      <c r="F70" s="2"/>
      <c r="G70" s="2"/>
      <c r="H70" s="2"/>
      <c r="I70" s="2"/>
      <c r="J70" s="2"/>
      <c r="K70" s="2"/>
      <c r="L70" s="2"/>
      <c r="M70" s="2"/>
      <c r="N70" s="3"/>
    </row>
    <row r="71" spans="1:14" x14ac:dyDescent="0.25">
      <c r="A71" s="1" t="s">
        <v>35</v>
      </c>
      <c r="B71" s="7"/>
      <c r="C71" s="70"/>
      <c r="D71" s="70"/>
      <c r="E71" s="2"/>
      <c r="F71" s="2"/>
      <c r="G71" s="2"/>
      <c r="H71" s="2"/>
      <c r="I71" s="2"/>
      <c r="J71" s="2"/>
      <c r="K71" s="2"/>
      <c r="L71" s="2"/>
      <c r="M71" s="2"/>
      <c r="N71" s="3"/>
    </row>
    <row r="72" spans="1:14" x14ac:dyDescent="0.25">
      <c r="A72" s="1" t="s">
        <v>40</v>
      </c>
      <c r="B72" s="7"/>
      <c r="C72" s="60"/>
      <c r="D72" s="60"/>
      <c r="E72" s="2"/>
      <c r="F72" s="2"/>
      <c r="G72" s="2"/>
      <c r="H72" s="2"/>
      <c r="I72" s="2"/>
      <c r="J72" s="2"/>
      <c r="K72" s="2"/>
      <c r="L72" s="2"/>
      <c r="M72" s="2"/>
      <c r="N72" s="3"/>
    </row>
    <row r="73" spans="1:14" x14ac:dyDescent="0.25">
      <c r="A73" s="1" t="s">
        <v>36</v>
      </c>
      <c r="B73" s="2"/>
      <c r="C73" s="70"/>
      <c r="D73" s="70"/>
      <c r="E73" s="2"/>
      <c r="F73" s="2"/>
      <c r="G73" s="2"/>
      <c r="H73" s="2"/>
      <c r="I73" s="2"/>
      <c r="J73" s="2"/>
      <c r="K73" s="2"/>
      <c r="L73" s="2"/>
      <c r="M73" s="2"/>
      <c r="N73" s="3"/>
    </row>
    <row r="74" spans="1:14" x14ac:dyDescent="0.25">
      <c r="A74" s="1" t="s">
        <v>37</v>
      </c>
      <c r="B74" s="51"/>
      <c r="C74" s="71"/>
      <c r="D74" s="70"/>
      <c r="E74" s="2"/>
      <c r="F74" s="2"/>
      <c r="G74" s="2"/>
      <c r="H74" s="2"/>
      <c r="I74" s="2"/>
      <c r="J74" s="2"/>
      <c r="K74" s="2"/>
      <c r="L74" s="2"/>
      <c r="M74" s="2"/>
      <c r="N74" s="3"/>
    </row>
    <row r="75" spans="1:14" ht="15.75" thickBot="1" x14ac:dyDescent="0.3">
      <c r="A75" s="43" t="s">
        <v>38</v>
      </c>
      <c r="B75" s="61"/>
      <c r="C75" s="72"/>
      <c r="D75" s="72"/>
      <c r="E75" s="41"/>
      <c r="F75" s="41"/>
      <c r="G75" s="41"/>
      <c r="H75" s="41"/>
      <c r="I75" s="41"/>
      <c r="J75" s="41"/>
      <c r="K75" s="41"/>
      <c r="L75" s="41"/>
      <c r="M75" s="41"/>
      <c r="N75" s="44"/>
    </row>
  </sheetData>
  <protectedRanges>
    <protectedRange sqref="B70:N75" name="Intervalo4"/>
    <protectedRange sqref="D58" name="Intervalo2"/>
    <protectedRange sqref="E11:E13" name="Intervalo1"/>
    <protectedRange sqref="D64" name="Intervalo3"/>
  </protectedRanges>
  <mergeCells count="53">
    <mergeCell ref="C75:D75"/>
    <mergeCell ref="A58:C58"/>
    <mergeCell ref="A59:C60"/>
    <mergeCell ref="A63:C64"/>
    <mergeCell ref="A65:C66"/>
    <mergeCell ref="D65:D66"/>
    <mergeCell ref="A68:N69"/>
    <mergeCell ref="C70:D70"/>
    <mergeCell ref="C71:D71"/>
    <mergeCell ref="C73:D73"/>
    <mergeCell ref="C74:D74"/>
    <mergeCell ref="E65:E66"/>
    <mergeCell ref="A48:N49"/>
    <mergeCell ref="A51:C51"/>
    <mergeCell ref="A52:C53"/>
    <mergeCell ref="A55:N56"/>
    <mergeCell ref="C44:D44"/>
    <mergeCell ref="E44:I44"/>
    <mergeCell ref="C45:D45"/>
    <mergeCell ref="E45:I45"/>
    <mergeCell ref="C46:D46"/>
    <mergeCell ref="E46:I46"/>
    <mergeCell ref="C42:D42"/>
    <mergeCell ref="E42:I42"/>
    <mergeCell ref="C43:D43"/>
    <mergeCell ref="E43:I43"/>
    <mergeCell ref="A33:N34"/>
    <mergeCell ref="A40:B40"/>
    <mergeCell ref="C40:D41"/>
    <mergeCell ref="E40:I41"/>
    <mergeCell ref="L40:M41"/>
    <mergeCell ref="C29:D29"/>
    <mergeCell ref="E29:I29"/>
    <mergeCell ref="C30:D30"/>
    <mergeCell ref="E30:I30"/>
    <mergeCell ref="C31:D31"/>
    <mergeCell ref="E31:I31"/>
    <mergeCell ref="C27:D27"/>
    <mergeCell ref="E27:I27"/>
    <mergeCell ref="C28:D28"/>
    <mergeCell ref="E28:I28"/>
    <mergeCell ref="A16:C16"/>
    <mergeCell ref="A19:N20"/>
    <mergeCell ref="A25:B25"/>
    <mergeCell ref="C25:D26"/>
    <mergeCell ref="E25:I26"/>
    <mergeCell ref="L25:M26"/>
    <mergeCell ref="A15:D15"/>
    <mergeCell ref="G2:M5"/>
    <mergeCell ref="A7:N8"/>
    <mergeCell ref="A10:C10"/>
    <mergeCell ref="E10:F10"/>
    <mergeCell ref="G10:H13"/>
  </mergeCells>
  <conditionalFormatting sqref="B27">
    <cfRule type="cellIs" dxfId="145" priority="43" operator="greaterThan">
      <formula>$B$26</formula>
    </cfRule>
    <cfRule type="cellIs" dxfId="144" priority="44" operator="lessThan">
      <formula>$B$26</formula>
    </cfRule>
  </conditionalFormatting>
  <conditionalFormatting sqref="B28">
    <cfRule type="cellIs" dxfId="143" priority="41" operator="greaterThan">
      <formula>$B$26</formula>
    </cfRule>
    <cfRule type="cellIs" dxfId="142" priority="42" operator="lessThan">
      <formula>$B$26</formula>
    </cfRule>
  </conditionalFormatting>
  <conditionalFormatting sqref="B29">
    <cfRule type="cellIs" dxfId="141" priority="39" operator="greaterThan">
      <formula>$B$26</formula>
    </cfRule>
    <cfRule type="cellIs" dxfId="140" priority="40" operator="lessThan">
      <formula>$B$26</formula>
    </cfRule>
  </conditionalFormatting>
  <conditionalFormatting sqref="C27:D29 C42:D46">
    <cfRule type="cellIs" dxfId="139" priority="37" operator="notBetween">
      <formula>0.05</formula>
      <formula>0.8</formula>
    </cfRule>
    <cfRule type="cellIs" dxfId="138" priority="38" operator="between">
      <formula>0.05</formula>
      <formula>0.8</formula>
    </cfRule>
  </conditionalFormatting>
  <conditionalFormatting sqref="B30">
    <cfRule type="cellIs" dxfId="137" priority="30" operator="greaterThan">
      <formula>$B$26</formula>
    </cfRule>
    <cfRule type="cellIs" dxfId="136" priority="31" operator="lessThan">
      <formula>$B$26</formula>
    </cfRule>
  </conditionalFormatting>
  <conditionalFormatting sqref="C30:D30">
    <cfRule type="cellIs" dxfId="135" priority="28" operator="notBetween">
      <formula>0.05</formula>
      <formula>0.8</formula>
    </cfRule>
    <cfRule type="cellIs" dxfId="134" priority="29" operator="between">
      <formula>0.05</formula>
      <formula>0.8</formula>
    </cfRule>
  </conditionalFormatting>
  <conditionalFormatting sqref="B31">
    <cfRule type="cellIs" dxfId="133" priority="26" operator="greaterThan">
      <formula>$B$26</formula>
    </cfRule>
    <cfRule type="cellIs" dxfId="132" priority="27" operator="lessThan">
      <formula>$B$26</formula>
    </cfRule>
  </conditionalFormatting>
  <conditionalFormatting sqref="C31:D31">
    <cfRule type="cellIs" dxfId="131" priority="24" operator="notBetween">
      <formula>0.05</formula>
      <formula>0.8</formula>
    </cfRule>
    <cfRule type="cellIs" dxfId="130" priority="25" operator="between">
      <formula>0.05</formula>
      <formula>0.8</formula>
    </cfRule>
  </conditionalFormatting>
  <conditionalFormatting sqref="B45">
    <cfRule type="cellIs" dxfId="129" priority="3" operator="greaterThan">
      <formula>$B$26</formula>
    </cfRule>
    <cfRule type="cellIs" dxfId="128" priority="4" operator="lessThan">
      <formula>$B$26</formula>
    </cfRule>
  </conditionalFormatting>
  <conditionalFormatting sqref="B46">
    <cfRule type="cellIs" dxfId="127" priority="1" operator="greaterThan">
      <formula>$B$26</formula>
    </cfRule>
    <cfRule type="cellIs" dxfId="126" priority="2" operator="lessThan">
      <formula>$B$26</formula>
    </cfRule>
  </conditionalFormatting>
  <conditionalFormatting sqref="B42">
    <cfRule type="cellIs" dxfId="125" priority="9" operator="greaterThan">
      <formula>$B$26</formula>
    </cfRule>
    <cfRule type="cellIs" dxfId="124" priority="10" operator="lessThan">
      <formula>$B$26</formula>
    </cfRule>
  </conditionalFormatting>
  <conditionalFormatting sqref="B43">
    <cfRule type="cellIs" dxfId="123" priority="7" operator="greaterThan">
      <formula>$B$26</formula>
    </cfRule>
    <cfRule type="cellIs" dxfId="122" priority="8" operator="lessThan">
      <formula>$B$26</formula>
    </cfRule>
  </conditionalFormatting>
  <conditionalFormatting sqref="B44">
    <cfRule type="cellIs" dxfId="121" priority="5" operator="greaterThan">
      <formula>$B$26</formula>
    </cfRule>
    <cfRule type="cellIs" dxfId="120" priority="6" operator="lessThan">
      <formula>$B$26</formula>
    </cfRule>
  </conditionalFormatting>
  <pageMargins left="0.511811024" right="0.511811024" top="0.78740157499999996" bottom="0.78740157499999996" header="0.31496062000000002" footer="0.31496062000000002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="115" zoomScaleNormal="70" zoomScaleSheetLayoutView="115" workbookViewId="0">
      <selection activeCell="B73" sqref="B73"/>
    </sheetView>
  </sheetViews>
  <sheetFormatPr defaultRowHeight="15" x14ac:dyDescent="0.25"/>
  <cols>
    <col min="1" max="1" width="17.42578125" customWidth="1"/>
    <col min="2" max="2" width="11.85546875" customWidth="1"/>
  </cols>
  <sheetData>
    <row r="1" spans="1:14" ht="15.75" thickBot="1" x14ac:dyDescent="0.3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ht="15.75" thickTop="1" x14ac:dyDescent="0.25">
      <c r="A2" s="6"/>
      <c r="B2" s="2"/>
      <c r="C2" s="2"/>
      <c r="D2" s="2"/>
      <c r="E2" s="2"/>
      <c r="F2" s="2"/>
      <c r="G2" s="125" t="s">
        <v>42</v>
      </c>
      <c r="H2" s="126"/>
      <c r="I2" s="126"/>
      <c r="J2" s="126"/>
      <c r="K2" s="126"/>
      <c r="L2" s="126"/>
      <c r="M2" s="127"/>
      <c r="N2" s="3"/>
    </row>
    <row r="3" spans="1:14" x14ac:dyDescent="0.25">
      <c r="A3" s="6"/>
      <c r="B3" s="2"/>
      <c r="C3" s="2"/>
      <c r="D3" s="2"/>
      <c r="E3" s="2"/>
      <c r="F3" s="2"/>
      <c r="G3" s="128"/>
      <c r="H3" s="129"/>
      <c r="I3" s="129"/>
      <c r="J3" s="129"/>
      <c r="K3" s="129"/>
      <c r="L3" s="129"/>
      <c r="M3" s="130"/>
      <c r="N3" s="3"/>
    </row>
    <row r="4" spans="1:14" x14ac:dyDescent="0.25">
      <c r="A4" s="6"/>
      <c r="B4" s="2"/>
      <c r="C4" s="2"/>
      <c r="D4" s="2"/>
      <c r="E4" s="2"/>
      <c r="F4" s="2"/>
      <c r="G4" s="128"/>
      <c r="H4" s="129"/>
      <c r="I4" s="129"/>
      <c r="J4" s="129"/>
      <c r="K4" s="129"/>
      <c r="L4" s="129"/>
      <c r="M4" s="130"/>
      <c r="N4" s="3"/>
    </row>
    <row r="5" spans="1:14" ht="15.75" thickBot="1" x14ac:dyDescent="0.3">
      <c r="A5" s="6"/>
      <c r="B5" s="2"/>
      <c r="C5" s="2"/>
      <c r="D5" s="2"/>
      <c r="E5" s="2"/>
      <c r="F5" s="2"/>
      <c r="G5" s="131"/>
      <c r="H5" s="132"/>
      <c r="I5" s="132"/>
      <c r="J5" s="132"/>
      <c r="K5" s="132"/>
      <c r="L5" s="132"/>
      <c r="M5" s="133"/>
      <c r="N5" s="3"/>
    </row>
    <row r="6" spans="1:14" ht="16.5" thickTop="1" thickBot="1" x14ac:dyDescent="0.3">
      <c r="A6" s="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</row>
    <row r="7" spans="1:14" x14ac:dyDescent="0.25">
      <c r="A7" s="78" t="s">
        <v>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</row>
    <row r="8" spans="1:14" x14ac:dyDescent="0.25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3"/>
    </row>
    <row r="9" spans="1:14" ht="15.75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</row>
    <row r="10" spans="1:14" ht="15.75" thickTop="1" x14ac:dyDescent="0.25">
      <c r="A10" s="84" t="s">
        <v>1</v>
      </c>
      <c r="B10" s="85"/>
      <c r="C10" s="86"/>
      <c r="D10" s="2"/>
      <c r="E10" s="84" t="s">
        <v>2</v>
      </c>
      <c r="F10" s="85"/>
      <c r="G10" s="87" t="s">
        <v>3</v>
      </c>
      <c r="H10" s="88"/>
      <c r="I10" s="2"/>
      <c r="J10" s="2"/>
      <c r="K10" s="2"/>
      <c r="L10" s="2"/>
      <c r="M10" s="2"/>
      <c r="N10" s="3"/>
    </row>
    <row r="11" spans="1:14" x14ac:dyDescent="0.25">
      <c r="A11" s="4" t="s">
        <v>4</v>
      </c>
      <c r="B11" s="5">
        <f>E11</f>
        <v>0</v>
      </c>
      <c r="C11" s="45" t="s">
        <v>5</v>
      </c>
      <c r="D11" s="2"/>
      <c r="E11" s="6"/>
      <c r="F11" s="46" t="s">
        <v>5</v>
      </c>
      <c r="G11" s="89"/>
      <c r="H11" s="90"/>
      <c r="I11" s="2"/>
      <c r="J11" s="7"/>
      <c r="K11" s="2"/>
      <c r="L11" s="2"/>
      <c r="M11" s="7"/>
      <c r="N11" s="3"/>
    </row>
    <row r="12" spans="1:14" x14ac:dyDescent="0.25">
      <c r="A12" s="8" t="s">
        <v>6</v>
      </c>
      <c r="B12" s="5">
        <f>E12</f>
        <v>0</v>
      </c>
      <c r="C12" s="45" t="s">
        <v>5</v>
      </c>
      <c r="D12" s="2"/>
      <c r="E12" s="6"/>
      <c r="F12" s="46" t="s">
        <v>5</v>
      </c>
      <c r="G12" s="89"/>
      <c r="H12" s="90"/>
      <c r="I12" s="2"/>
      <c r="J12" s="7"/>
      <c r="K12" s="2"/>
      <c r="L12" s="2"/>
      <c r="M12" s="7"/>
      <c r="N12" s="3"/>
    </row>
    <row r="13" spans="1:14" ht="15.75" thickBot="1" x14ac:dyDescent="0.3">
      <c r="A13" s="9" t="s">
        <v>7</v>
      </c>
      <c r="B13" s="10">
        <f>E13</f>
        <v>0</v>
      </c>
      <c r="C13" s="11" t="s">
        <v>41</v>
      </c>
      <c r="D13" s="2"/>
      <c r="E13" s="12"/>
      <c r="F13" s="47" t="s">
        <v>41</v>
      </c>
      <c r="G13" s="91"/>
      <c r="H13" s="92"/>
      <c r="I13" s="2"/>
      <c r="J13" s="7"/>
      <c r="K13" s="2"/>
      <c r="L13" s="2"/>
      <c r="M13" s="7"/>
      <c r="N13" s="3"/>
    </row>
    <row r="14" spans="1:14" ht="15.75" thickBot="1" x14ac:dyDescent="0.3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</row>
    <row r="15" spans="1:14" x14ac:dyDescent="0.25">
      <c r="A15" s="84" t="s">
        <v>8</v>
      </c>
      <c r="B15" s="85"/>
      <c r="C15" s="85"/>
      <c r="D15" s="86"/>
      <c r="E15" s="2"/>
      <c r="F15" s="2"/>
      <c r="G15" s="2"/>
      <c r="H15" s="2"/>
      <c r="I15" s="2"/>
      <c r="J15" s="2"/>
      <c r="K15" s="2"/>
      <c r="L15" s="2"/>
      <c r="M15" s="2"/>
      <c r="N15" s="3"/>
    </row>
    <row r="16" spans="1:14" ht="15.75" thickBot="1" x14ac:dyDescent="0.3">
      <c r="A16" s="93" t="str">
        <f>IF(D16&gt;0.53,"Sub-critical Flow","Critical Flow")</f>
        <v>Sub-critical Flow</v>
      </c>
      <c r="B16" s="94"/>
      <c r="C16" s="94"/>
      <c r="D16" s="13">
        <f>(B12+1)/(B11+1)</f>
        <v>1</v>
      </c>
      <c r="E16" s="2"/>
      <c r="F16" s="2"/>
      <c r="G16" s="2"/>
      <c r="H16" s="2"/>
      <c r="I16" s="2"/>
      <c r="J16" s="2"/>
      <c r="K16" s="2"/>
      <c r="L16" s="2"/>
      <c r="M16" s="2"/>
      <c r="N16" s="3"/>
    </row>
    <row r="17" spans="1:14" x14ac:dyDescent="0.25">
      <c r="A17" s="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</row>
    <row r="18" spans="1:14" ht="15.75" thickBot="1" x14ac:dyDescent="0.3">
      <c r="A18" s="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</row>
    <row r="19" spans="1:14" x14ac:dyDescent="0.25">
      <c r="A19" s="78" t="s">
        <v>9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</row>
    <row r="20" spans="1:14" x14ac:dyDescent="0.25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3"/>
    </row>
    <row r="21" spans="1:14" ht="15.75" thickBot="1" x14ac:dyDescent="0.3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</row>
    <row r="22" spans="1:14" ht="15.75" thickBot="1" x14ac:dyDescent="0.3">
      <c r="A22" s="14" t="s">
        <v>10</v>
      </c>
      <c r="B22" s="15" t="e">
        <f>IF(D16&gt;0.53,B13/(SQRT((B12+1)*((B11+1)-(B12+1)))),(B13*2)/(B11+1))</f>
        <v>#DIV/0!</v>
      </c>
      <c r="C22" s="16"/>
      <c r="D22" s="16"/>
      <c r="E22" s="16"/>
      <c r="F22" s="2"/>
      <c r="G22" s="2"/>
      <c r="H22" s="2"/>
      <c r="I22" s="2"/>
      <c r="J22" s="2"/>
      <c r="K22" s="17"/>
      <c r="L22" s="2"/>
      <c r="M22" s="2"/>
      <c r="N22" s="3"/>
    </row>
    <row r="23" spans="1:14" x14ac:dyDescent="0.25">
      <c r="A23" s="18"/>
      <c r="B23" s="19"/>
      <c r="C23" s="19"/>
      <c r="D23" s="16"/>
      <c r="E23" s="16"/>
      <c r="F23" s="2"/>
      <c r="G23" s="2"/>
      <c r="H23" s="2"/>
      <c r="I23" s="2"/>
      <c r="J23" s="2"/>
      <c r="K23" s="2"/>
      <c r="L23" s="2"/>
      <c r="M23" s="2"/>
      <c r="N23" s="3"/>
    </row>
    <row r="24" spans="1:14" ht="15.75" thickBot="1" x14ac:dyDescent="0.3">
      <c r="A24" s="18" t="s">
        <v>11</v>
      </c>
      <c r="B24" s="19"/>
      <c r="C24" s="19"/>
      <c r="D24" s="16"/>
      <c r="E24" s="16"/>
      <c r="F24" s="2"/>
      <c r="G24" s="2"/>
      <c r="H24" s="2"/>
      <c r="I24" s="2"/>
      <c r="J24" s="2"/>
      <c r="K24" s="2"/>
      <c r="L24" s="2"/>
      <c r="M24" s="2"/>
      <c r="N24" s="3"/>
    </row>
    <row r="25" spans="1:14" ht="15.75" thickBot="1" x14ac:dyDescent="0.3">
      <c r="A25" s="95" t="s">
        <v>12</v>
      </c>
      <c r="B25" s="96"/>
      <c r="C25" s="97" t="s">
        <v>13</v>
      </c>
      <c r="D25" s="98"/>
      <c r="E25" s="101" t="s">
        <v>14</v>
      </c>
      <c r="F25" s="102"/>
      <c r="G25" s="102"/>
      <c r="H25" s="102"/>
      <c r="I25" s="103"/>
      <c r="J25" s="2"/>
      <c r="K25" s="2"/>
      <c r="L25" s="107" t="s">
        <v>15</v>
      </c>
      <c r="M25" s="108"/>
      <c r="N25" s="3"/>
    </row>
    <row r="26" spans="1:14" x14ac:dyDescent="0.25">
      <c r="A26" s="20" t="s">
        <v>16</v>
      </c>
      <c r="B26" s="21" t="s">
        <v>17</v>
      </c>
      <c r="C26" s="99"/>
      <c r="D26" s="100"/>
      <c r="E26" s="104"/>
      <c r="F26" s="105"/>
      <c r="G26" s="105"/>
      <c r="H26" s="105"/>
      <c r="I26" s="106"/>
      <c r="J26" s="2"/>
      <c r="K26" s="2"/>
      <c r="L26" s="109"/>
      <c r="M26" s="110"/>
      <c r="N26" s="3"/>
    </row>
    <row r="27" spans="1:14" x14ac:dyDescent="0.25">
      <c r="A27" s="59" t="s">
        <v>18</v>
      </c>
      <c r="B27" s="22">
        <v>440</v>
      </c>
      <c r="C27" s="73" t="e">
        <f>B22/B27</f>
        <v>#DIV/0!</v>
      </c>
      <c r="D27" s="74"/>
      <c r="E27" s="75" t="e">
        <f t="shared" ref="E27:E29" si="0">IF(C27&lt;=5%,"Change the size...",IF(C27&gt;82%,"Change the size...",IF(L27&gt;150,"Outlet gas velocity in regulator too high. Change the size..","Ok !!")))</f>
        <v>#DIV/0!</v>
      </c>
      <c r="F27" s="76"/>
      <c r="G27" s="76"/>
      <c r="H27" s="76"/>
      <c r="I27" s="77"/>
      <c r="J27" s="2"/>
      <c r="K27" s="2"/>
      <c r="L27" s="23">
        <f>(B13*10^4)/(28.26*(25.4^2)*(B12+1))</f>
        <v>0</v>
      </c>
      <c r="M27" s="24" t="s">
        <v>19</v>
      </c>
      <c r="N27" s="3"/>
    </row>
    <row r="28" spans="1:14" x14ac:dyDescent="0.25">
      <c r="A28" s="25" t="s">
        <v>20</v>
      </c>
      <c r="B28" s="26">
        <v>1950</v>
      </c>
      <c r="C28" s="73" t="e">
        <f>B22/B28</f>
        <v>#DIV/0!</v>
      </c>
      <c r="D28" s="74"/>
      <c r="E28" s="115" t="e">
        <f t="shared" si="0"/>
        <v>#DIV/0!</v>
      </c>
      <c r="F28" s="116"/>
      <c r="G28" s="116"/>
      <c r="H28" s="116"/>
      <c r="I28" s="117"/>
      <c r="J28" s="2"/>
      <c r="K28" s="2"/>
      <c r="L28" s="23">
        <f>(B13*10^4)/(28.26*(50.8^2)*(B12+1))</f>
        <v>0</v>
      </c>
      <c r="M28" s="24" t="s">
        <v>19</v>
      </c>
      <c r="N28" s="3"/>
    </row>
    <row r="29" spans="1:14" x14ac:dyDescent="0.25">
      <c r="A29" s="25" t="s">
        <v>21</v>
      </c>
      <c r="B29" s="26">
        <v>3800</v>
      </c>
      <c r="C29" s="73" t="e">
        <f>B22/B29</f>
        <v>#DIV/0!</v>
      </c>
      <c r="D29" s="74"/>
      <c r="E29" s="115" t="e">
        <f t="shared" si="0"/>
        <v>#DIV/0!</v>
      </c>
      <c r="F29" s="116"/>
      <c r="G29" s="116"/>
      <c r="H29" s="116"/>
      <c r="I29" s="117"/>
      <c r="J29" s="2"/>
      <c r="K29" s="2"/>
      <c r="L29" s="23">
        <f>(B13*10^4)/(28.26*(76.2^2)*(B12+1))</f>
        <v>0</v>
      </c>
      <c r="M29" s="24" t="s">
        <v>19</v>
      </c>
      <c r="N29" s="3"/>
    </row>
    <row r="30" spans="1:14" ht="15.75" thickBot="1" x14ac:dyDescent="0.3">
      <c r="A30" s="27" t="s">
        <v>22</v>
      </c>
      <c r="B30" s="28">
        <v>6850</v>
      </c>
      <c r="C30" s="118" t="e">
        <f>B22/B30</f>
        <v>#DIV/0!</v>
      </c>
      <c r="D30" s="119"/>
      <c r="E30" s="120" t="e">
        <f>IF(C30&lt;=5%,"Change the size...",IF(C30&gt;82%,"Change the size...",IF(L30&gt;150,"Outlet gas velocity in regulator too high. Change the size..","Ok !!")))</f>
        <v>#DIV/0!</v>
      </c>
      <c r="F30" s="121"/>
      <c r="G30" s="121"/>
      <c r="H30" s="121"/>
      <c r="I30" s="122"/>
      <c r="J30" s="2"/>
      <c r="K30" s="2"/>
      <c r="L30" s="29">
        <f>(B13*10^4)/(28.26*(101.6^2)*(B12+1))</f>
        <v>0</v>
      </c>
      <c r="M30" s="30" t="s">
        <v>19</v>
      </c>
      <c r="N30" s="3"/>
    </row>
    <row r="31" spans="1:14" ht="15.75" thickBot="1" x14ac:dyDescent="0.3">
      <c r="A31" s="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</row>
    <row r="32" spans="1:14" x14ac:dyDescent="0.25">
      <c r="A32" s="78" t="s">
        <v>25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</row>
    <row r="33" spans="1:14" x14ac:dyDescent="0.25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3"/>
    </row>
    <row r="34" spans="1:14" x14ac:dyDescent="0.25">
      <c r="A34" s="1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3"/>
    </row>
    <row r="35" spans="1:14" ht="15.75" thickBot="1" x14ac:dyDescent="0.3">
      <c r="A35" s="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</row>
    <row r="36" spans="1:14" ht="15.75" thickBot="1" x14ac:dyDescent="0.3">
      <c r="A36" s="14" t="s">
        <v>10</v>
      </c>
      <c r="B36" s="15" t="e">
        <f>(IF(D16&gt;0.53,B13/(SQRT((B12+1)*((B11+1)-(B12+1)))),(B13*2)/(B11+1)))/0.75</f>
        <v>#DIV/0!</v>
      </c>
      <c r="C36" s="16"/>
      <c r="D36" s="16"/>
      <c r="E36" s="16"/>
      <c r="F36" s="2"/>
      <c r="G36" s="2"/>
      <c r="H36" s="2"/>
      <c r="I36" s="2"/>
      <c r="J36" s="2"/>
      <c r="K36" s="17"/>
      <c r="L36" s="2"/>
      <c r="M36" s="2"/>
      <c r="N36" s="3"/>
    </row>
    <row r="37" spans="1:14" x14ac:dyDescent="0.25">
      <c r="A37" s="18"/>
      <c r="B37" s="19"/>
      <c r="C37" s="19"/>
      <c r="D37" s="16"/>
      <c r="E37" s="16"/>
      <c r="F37" s="2"/>
      <c r="G37" s="2"/>
      <c r="H37" s="2"/>
      <c r="I37" s="2"/>
      <c r="J37" s="2"/>
      <c r="K37" s="2"/>
      <c r="L37" s="2"/>
      <c r="M37" s="2"/>
      <c r="N37" s="3"/>
    </row>
    <row r="38" spans="1:14" ht="15.75" thickBot="1" x14ac:dyDescent="0.3">
      <c r="A38" s="18" t="s">
        <v>11</v>
      </c>
      <c r="B38" s="19"/>
      <c r="C38" s="19"/>
      <c r="D38" s="16"/>
      <c r="E38" s="16"/>
      <c r="F38" s="2"/>
      <c r="G38" s="2"/>
      <c r="H38" s="2"/>
      <c r="I38" s="2"/>
      <c r="J38" s="2"/>
      <c r="K38" s="2"/>
      <c r="L38" s="2"/>
      <c r="M38" s="2"/>
      <c r="N38" s="3"/>
    </row>
    <row r="39" spans="1:14" ht="15.75" thickBot="1" x14ac:dyDescent="0.3">
      <c r="A39" s="95" t="s">
        <v>12</v>
      </c>
      <c r="B39" s="96"/>
      <c r="C39" s="97" t="s">
        <v>13</v>
      </c>
      <c r="D39" s="98"/>
      <c r="E39" s="101" t="s">
        <v>14</v>
      </c>
      <c r="F39" s="102"/>
      <c r="G39" s="102"/>
      <c r="H39" s="102"/>
      <c r="I39" s="103"/>
      <c r="J39" s="2"/>
      <c r="K39" s="2"/>
      <c r="L39" s="107" t="s">
        <v>15</v>
      </c>
      <c r="M39" s="108"/>
      <c r="N39" s="3"/>
    </row>
    <row r="40" spans="1:14" x14ac:dyDescent="0.25">
      <c r="A40" s="20" t="s">
        <v>16</v>
      </c>
      <c r="B40" s="21" t="s">
        <v>17</v>
      </c>
      <c r="C40" s="99"/>
      <c r="D40" s="100"/>
      <c r="E40" s="104"/>
      <c r="F40" s="105"/>
      <c r="G40" s="105"/>
      <c r="H40" s="105"/>
      <c r="I40" s="106"/>
      <c r="J40" s="2"/>
      <c r="K40" s="2"/>
      <c r="L40" s="109"/>
      <c r="M40" s="110"/>
      <c r="N40" s="3"/>
    </row>
    <row r="41" spans="1:14" x14ac:dyDescent="0.25">
      <c r="A41" s="59" t="s">
        <v>18</v>
      </c>
      <c r="B41" s="22">
        <v>440</v>
      </c>
      <c r="C41" s="73" t="e">
        <f>B36/B41</f>
        <v>#DIV/0!</v>
      </c>
      <c r="D41" s="74"/>
      <c r="E41" s="115" t="e">
        <f>IF(C41&lt;=5%,"Change the size...",IF(C41&gt;82%,"Change the size...",IF(L41&gt;150,"Outlet gas velocity in regulator too high...Change the size...","Ok !!")))</f>
        <v>#DIV/0!</v>
      </c>
      <c r="F41" s="116"/>
      <c r="G41" s="116"/>
      <c r="H41" s="116"/>
      <c r="I41" s="117"/>
      <c r="J41" s="2"/>
      <c r="K41" s="2"/>
      <c r="L41" s="23">
        <f>(B13*10^4)/(28.26*(25.4^2)*(B12+1))</f>
        <v>0</v>
      </c>
      <c r="M41" s="24" t="s">
        <v>19</v>
      </c>
      <c r="N41" s="3"/>
    </row>
    <row r="42" spans="1:14" x14ac:dyDescent="0.25">
      <c r="A42" s="25" t="s">
        <v>20</v>
      </c>
      <c r="B42" s="26">
        <v>1950</v>
      </c>
      <c r="C42" s="73" t="e">
        <f>B36/B42</f>
        <v>#DIV/0!</v>
      </c>
      <c r="D42" s="74"/>
      <c r="E42" s="115" t="e">
        <f>IF(C42&lt;=5%,"Change the size...",IF(C42&gt;82%,"Change the size...",IF(L42&gt;150,"Outlet gas velocity in regulator too high...Change the size...","Ok !!")))</f>
        <v>#DIV/0!</v>
      </c>
      <c r="F42" s="116"/>
      <c r="G42" s="116"/>
      <c r="H42" s="116"/>
      <c r="I42" s="117"/>
      <c r="J42" s="2"/>
      <c r="K42" s="2"/>
      <c r="L42" s="23">
        <f>(B13*10^4)/(28.26*(50.8^2)*(B12+1))</f>
        <v>0</v>
      </c>
      <c r="M42" s="24" t="s">
        <v>19</v>
      </c>
      <c r="N42" s="3"/>
    </row>
    <row r="43" spans="1:14" x14ac:dyDescent="0.25">
      <c r="A43" s="25" t="s">
        <v>21</v>
      </c>
      <c r="B43" s="26">
        <v>3800</v>
      </c>
      <c r="C43" s="73" t="e">
        <f>B36/B43</f>
        <v>#DIV/0!</v>
      </c>
      <c r="D43" s="74"/>
      <c r="E43" s="115" t="e">
        <f>IF(C43&lt;=5%,"Change the size...",IF(C43&gt;82%,"Change the size...",IF(L43&gt;150,"Outlet gas velocity in regulator too high...Change the size...","Ok !!")))</f>
        <v>#DIV/0!</v>
      </c>
      <c r="F43" s="116"/>
      <c r="G43" s="116"/>
      <c r="H43" s="116"/>
      <c r="I43" s="117"/>
      <c r="J43" s="2"/>
      <c r="K43" s="2"/>
      <c r="L43" s="23">
        <f>(B13*10^4)/(28.26*(76.2^2)*(B12+1))</f>
        <v>0</v>
      </c>
      <c r="M43" s="24" t="s">
        <v>19</v>
      </c>
      <c r="N43" s="3"/>
    </row>
    <row r="44" spans="1:14" ht="15.75" thickBot="1" x14ac:dyDescent="0.3">
      <c r="A44" s="27" t="s">
        <v>22</v>
      </c>
      <c r="B44" s="28">
        <v>6850</v>
      </c>
      <c r="C44" s="118" t="e">
        <f>B36/B44</f>
        <v>#DIV/0!</v>
      </c>
      <c r="D44" s="119"/>
      <c r="E44" s="120" t="e">
        <f>IF(C44&lt;=5%,"Change the size...",IF(C44&gt;82%,"Change the size...",IF(L44&gt;150,"Outlet gas velocity in regulator too high. Change the size..","Ok !!")))</f>
        <v>#DIV/0!</v>
      </c>
      <c r="F44" s="121"/>
      <c r="G44" s="121"/>
      <c r="H44" s="121"/>
      <c r="I44" s="122"/>
      <c r="J44" s="2"/>
      <c r="K44" s="2"/>
      <c r="L44" s="29">
        <f>(B13*10^4)/(28.26*(101.6^2)*(B12+1))</f>
        <v>0</v>
      </c>
      <c r="M44" s="30" t="s">
        <v>19</v>
      </c>
      <c r="N44" s="3"/>
    </row>
    <row r="45" spans="1:14" ht="15.75" thickBot="1" x14ac:dyDescent="0.3">
      <c r="A45" s="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</row>
    <row r="46" spans="1:14" x14ac:dyDescent="0.25">
      <c r="A46" s="78" t="s">
        <v>26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80"/>
    </row>
    <row r="47" spans="1:14" x14ac:dyDescent="0.25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3"/>
    </row>
    <row r="48" spans="1:14" ht="15.75" thickBot="1" x14ac:dyDescent="0.3">
      <c r="A48" s="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</row>
    <row r="49" spans="1:14" x14ac:dyDescent="0.25">
      <c r="A49" s="123" t="s">
        <v>27</v>
      </c>
      <c r="B49" s="124"/>
      <c r="C49" s="124"/>
      <c r="D49" s="31">
        <v>40</v>
      </c>
      <c r="E49" s="32" t="s">
        <v>19</v>
      </c>
      <c r="F49" s="2"/>
      <c r="G49" s="2"/>
      <c r="H49" s="2"/>
      <c r="I49" s="2"/>
      <c r="J49" s="2"/>
      <c r="K49" s="2"/>
      <c r="L49" s="2"/>
      <c r="M49" s="2"/>
      <c r="N49" s="3"/>
    </row>
    <row r="50" spans="1:14" x14ac:dyDescent="0.25">
      <c r="A50" s="111" t="s">
        <v>28</v>
      </c>
      <c r="B50" s="112"/>
      <c r="C50" s="112"/>
      <c r="D50" s="33">
        <f>SQRT((B13*10^4)/(28.26*D49*(B11+1)))</f>
        <v>0</v>
      </c>
      <c r="E50" s="34" t="s">
        <v>29</v>
      </c>
      <c r="F50" s="2"/>
      <c r="G50" s="2"/>
      <c r="H50" s="2"/>
      <c r="I50" s="2"/>
      <c r="J50" s="2"/>
      <c r="K50" s="2"/>
      <c r="L50" s="2"/>
      <c r="M50" s="2"/>
      <c r="N50" s="3"/>
    </row>
    <row r="51" spans="1:14" ht="15.75" thickBot="1" x14ac:dyDescent="0.3">
      <c r="A51" s="113"/>
      <c r="B51" s="114"/>
      <c r="C51" s="114"/>
      <c r="D51" s="55">
        <f>D50/25.4</f>
        <v>0</v>
      </c>
      <c r="E51" s="36" t="s">
        <v>30</v>
      </c>
      <c r="F51" s="2"/>
      <c r="G51" s="2"/>
      <c r="H51" s="2"/>
      <c r="I51" s="2"/>
      <c r="J51" s="2"/>
      <c r="K51" s="2"/>
      <c r="L51" s="2"/>
      <c r="M51" s="2"/>
      <c r="N51" s="3"/>
    </row>
    <row r="52" spans="1:14" ht="15.75" thickBot="1" x14ac:dyDescent="0.3">
      <c r="A52" s="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</row>
    <row r="53" spans="1:14" x14ac:dyDescent="0.25">
      <c r="A53" s="78" t="s">
        <v>31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80"/>
    </row>
    <row r="54" spans="1:14" x14ac:dyDescent="0.25">
      <c r="A54" s="81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3"/>
    </row>
    <row r="55" spans="1:14" ht="15.75" thickBot="1" x14ac:dyDescent="0.3">
      <c r="A55" s="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</row>
    <row r="56" spans="1:14" x14ac:dyDescent="0.25">
      <c r="A56" s="123" t="s">
        <v>27</v>
      </c>
      <c r="B56" s="124"/>
      <c r="C56" s="124"/>
      <c r="D56" s="37">
        <v>20</v>
      </c>
      <c r="E56" s="38" t="s">
        <v>19</v>
      </c>
      <c r="F56" s="2"/>
      <c r="G56" s="2"/>
      <c r="H56" s="2"/>
      <c r="I56" s="2"/>
      <c r="J56" s="2"/>
      <c r="K56" s="2"/>
      <c r="L56" s="2"/>
      <c r="M56" s="2"/>
      <c r="N56" s="3"/>
    </row>
    <row r="57" spans="1:14" x14ac:dyDescent="0.25">
      <c r="A57" s="111" t="s">
        <v>28</v>
      </c>
      <c r="B57" s="112"/>
      <c r="C57" s="112"/>
      <c r="D57" s="33">
        <f>SQRT((B13*10^4)/(28.26*D56*(B12+1)))</f>
        <v>0</v>
      </c>
      <c r="E57" s="34" t="s">
        <v>29</v>
      </c>
      <c r="F57" s="2"/>
      <c r="G57" s="2"/>
      <c r="H57" s="2"/>
      <c r="I57" s="2"/>
      <c r="J57" s="2"/>
      <c r="K57" s="2"/>
      <c r="L57" s="2"/>
      <c r="M57" s="2"/>
      <c r="N57" s="3"/>
    </row>
    <row r="58" spans="1:14" ht="15.75" thickBot="1" x14ac:dyDescent="0.3">
      <c r="A58" s="113"/>
      <c r="B58" s="114"/>
      <c r="C58" s="114"/>
      <c r="D58" s="35">
        <f>D57/25.4</f>
        <v>0</v>
      </c>
      <c r="E58" s="36" t="s">
        <v>30</v>
      </c>
      <c r="F58" s="2"/>
      <c r="G58" s="2"/>
      <c r="H58" s="2"/>
      <c r="I58" s="2"/>
      <c r="J58" s="2"/>
      <c r="K58" s="2"/>
      <c r="L58" s="2"/>
      <c r="M58" s="2"/>
      <c r="N58" s="3"/>
    </row>
    <row r="59" spans="1:14" x14ac:dyDescent="0.25">
      <c r="A59" s="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</row>
    <row r="60" spans="1:14" ht="15.75" thickBot="1" x14ac:dyDescent="0.3">
      <c r="A60" s="18" t="s">
        <v>32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</row>
    <row r="61" spans="1:14" x14ac:dyDescent="0.25">
      <c r="A61" s="134" t="s">
        <v>28</v>
      </c>
      <c r="B61" s="135"/>
      <c r="C61" s="135"/>
      <c r="D61" s="39">
        <f>D62*25.4</f>
        <v>50.8</v>
      </c>
      <c r="E61" s="40" t="s">
        <v>29</v>
      </c>
      <c r="F61" s="2"/>
      <c r="G61" s="2"/>
      <c r="H61" s="2"/>
      <c r="I61" s="2"/>
      <c r="J61" s="2"/>
      <c r="K61" s="2"/>
      <c r="L61" s="2"/>
      <c r="M61" s="2"/>
      <c r="N61" s="3"/>
    </row>
    <row r="62" spans="1:14" ht="15.75" thickBot="1" x14ac:dyDescent="0.3">
      <c r="A62" s="113"/>
      <c r="B62" s="114"/>
      <c r="C62" s="114"/>
      <c r="D62" s="41">
        <v>2</v>
      </c>
      <c r="E62" s="42" t="s">
        <v>30</v>
      </c>
      <c r="F62" s="2"/>
      <c r="G62" s="2"/>
      <c r="H62" s="2"/>
      <c r="I62" s="2"/>
      <c r="J62" s="2"/>
      <c r="K62" s="2"/>
      <c r="L62" s="2"/>
      <c r="M62" s="2"/>
      <c r="N62" s="3"/>
    </row>
    <row r="63" spans="1:14" x14ac:dyDescent="0.25">
      <c r="A63" s="136" t="s">
        <v>33</v>
      </c>
      <c r="B63" s="137"/>
      <c r="C63" s="137"/>
      <c r="D63" s="140">
        <f>(B13*10^4)/(28.26*(D61^2)*(B12+1))</f>
        <v>0</v>
      </c>
      <c r="E63" s="142" t="s">
        <v>19</v>
      </c>
      <c r="F63" s="2"/>
      <c r="G63" s="2"/>
      <c r="H63" s="2"/>
      <c r="I63" s="2"/>
      <c r="J63" s="2"/>
      <c r="K63" s="2"/>
      <c r="L63" s="2"/>
      <c r="M63" s="2"/>
      <c r="N63" s="3"/>
    </row>
    <row r="64" spans="1:14" ht="15.75" thickBot="1" x14ac:dyDescent="0.3">
      <c r="A64" s="138"/>
      <c r="B64" s="139"/>
      <c r="C64" s="139"/>
      <c r="D64" s="141"/>
      <c r="E64" s="143"/>
      <c r="F64" s="2"/>
      <c r="G64" s="2"/>
      <c r="H64" s="2"/>
      <c r="I64" s="2"/>
      <c r="J64" s="2"/>
      <c r="K64" s="2"/>
      <c r="L64" s="2"/>
      <c r="M64" s="2"/>
      <c r="N64" s="3"/>
    </row>
    <row r="65" spans="1:14" ht="15.75" thickBot="1" x14ac:dyDescent="0.3">
      <c r="A65" s="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</row>
    <row r="66" spans="1:14" x14ac:dyDescent="0.25">
      <c r="A66" s="78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80"/>
    </row>
    <row r="67" spans="1:14" x14ac:dyDescent="0.25">
      <c r="A67" s="81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3"/>
    </row>
    <row r="68" spans="1:14" x14ac:dyDescent="0.25">
      <c r="A68" s="1" t="s">
        <v>34</v>
      </c>
      <c r="B68" s="7"/>
      <c r="C68" s="70"/>
      <c r="D68" s="70"/>
      <c r="E68" s="2"/>
      <c r="F68" s="2"/>
      <c r="G68" s="2"/>
      <c r="H68" s="2"/>
      <c r="I68" s="2"/>
      <c r="J68" s="2"/>
      <c r="K68" s="2"/>
      <c r="L68" s="2"/>
      <c r="M68" s="2"/>
      <c r="N68" s="3"/>
    </row>
    <row r="69" spans="1:14" x14ac:dyDescent="0.25">
      <c r="A69" s="1" t="s">
        <v>35</v>
      </c>
      <c r="B69" s="7"/>
      <c r="C69" s="70"/>
      <c r="D69" s="70"/>
      <c r="E69" s="2"/>
      <c r="F69" s="2"/>
      <c r="G69" s="2"/>
      <c r="H69" s="2"/>
      <c r="I69" s="2"/>
      <c r="J69" s="2"/>
      <c r="K69" s="2"/>
      <c r="L69" s="2"/>
      <c r="M69" s="2"/>
      <c r="N69" s="3"/>
    </row>
    <row r="70" spans="1:14" x14ac:dyDescent="0.25">
      <c r="A70" s="1" t="s">
        <v>40</v>
      </c>
      <c r="B70" s="7"/>
      <c r="C70" s="60"/>
      <c r="D70" s="60"/>
      <c r="E70" s="2"/>
      <c r="F70" s="2"/>
      <c r="G70" s="2"/>
      <c r="H70" s="2"/>
      <c r="I70" s="2"/>
      <c r="J70" s="2"/>
      <c r="K70" s="2"/>
      <c r="L70" s="2"/>
      <c r="M70" s="2"/>
      <c r="N70" s="3"/>
    </row>
    <row r="71" spans="1:14" x14ac:dyDescent="0.25">
      <c r="A71" s="1" t="s">
        <v>36</v>
      </c>
      <c r="B71" s="2"/>
      <c r="C71" s="70"/>
      <c r="D71" s="70"/>
      <c r="E71" s="2"/>
      <c r="F71" s="2"/>
      <c r="G71" s="2"/>
      <c r="H71" s="2"/>
      <c r="I71" s="2"/>
      <c r="J71" s="2"/>
      <c r="K71" s="2"/>
      <c r="L71" s="2"/>
      <c r="M71" s="2"/>
      <c r="N71" s="3"/>
    </row>
    <row r="72" spans="1:14" x14ac:dyDescent="0.25">
      <c r="A72" s="1" t="s">
        <v>37</v>
      </c>
      <c r="B72" s="51"/>
      <c r="C72" s="71"/>
      <c r="D72" s="70"/>
      <c r="E72" s="2"/>
      <c r="F72" s="2"/>
      <c r="G72" s="2"/>
      <c r="H72" s="2"/>
      <c r="I72" s="2"/>
      <c r="J72" s="2"/>
      <c r="K72" s="2"/>
      <c r="L72" s="2"/>
      <c r="M72" s="2"/>
      <c r="N72" s="3"/>
    </row>
    <row r="73" spans="1:14" ht="15.75" thickBot="1" x14ac:dyDescent="0.3">
      <c r="A73" s="43" t="s">
        <v>38</v>
      </c>
      <c r="B73" s="61"/>
      <c r="C73" s="72"/>
      <c r="D73" s="72"/>
      <c r="E73" s="41"/>
      <c r="F73" s="41"/>
      <c r="G73" s="41"/>
      <c r="H73" s="41"/>
      <c r="I73" s="41"/>
      <c r="J73" s="41"/>
      <c r="K73" s="41"/>
      <c r="L73" s="41"/>
      <c r="M73" s="41"/>
      <c r="N73" s="44"/>
    </row>
  </sheetData>
  <protectedRanges>
    <protectedRange sqref="B68:N73" name="Intervalo4"/>
    <protectedRange sqref="D56" name="Intervalo2"/>
    <protectedRange sqref="E11:E13" name="Intervalo1"/>
    <protectedRange sqref="D62" name="Intervalo3"/>
  </protectedRanges>
  <mergeCells count="49">
    <mergeCell ref="C73:D73"/>
    <mergeCell ref="A56:C56"/>
    <mergeCell ref="A57:C58"/>
    <mergeCell ref="A61:C62"/>
    <mergeCell ref="A63:C64"/>
    <mergeCell ref="D63:D64"/>
    <mergeCell ref="A66:N67"/>
    <mergeCell ref="C68:D68"/>
    <mergeCell ref="C69:D69"/>
    <mergeCell ref="C71:D71"/>
    <mergeCell ref="C72:D72"/>
    <mergeCell ref="E63:E64"/>
    <mergeCell ref="A46:N47"/>
    <mergeCell ref="A49:C49"/>
    <mergeCell ref="A50:C51"/>
    <mergeCell ref="A53:N54"/>
    <mergeCell ref="C44:D44"/>
    <mergeCell ref="E44:I44"/>
    <mergeCell ref="C41:D41"/>
    <mergeCell ref="E41:I41"/>
    <mergeCell ref="C42:D42"/>
    <mergeCell ref="E42:I42"/>
    <mergeCell ref="C43:D43"/>
    <mergeCell ref="E43:I43"/>
    <mergeCell ref="A32:N33"/>
    <mergeCell ref="A39:B39"/>
    <mergeCell ref="C39:D40"/>
    <mergeCell ref="E39:I40"/>
    <mergeCell ref="L39:M40"/>
    <mergeCell ref="C30:D30"/>
    <mergeCell ref="E30:I30"/>
    <mergeCell ref="C27:D27"/>
    <mergeCell ref="E27:I27"/>
    <mergeCell ref="C28:D28"/>
    <mergeCell ref="E28:I28"/>
    <mergeCell ref="C29:D29"/>
    <mergeCell ref="E29:I29"/>
    <mergeCell ref="A16:C16"/>
    <mergeCell ref="A19:N20"/>
    <mergeCell ref="A25:B25"/>
    <mergeCell ref="C25:D26"/>
    <mergeCell ref="E25:I26"/>
    <mergeCell ref="L25:M26"/>
    <mergeCell ref="A15:D15"/>
    <mergeCell ref="G2:M5"/>
    <mergeCell ref="A7:N8"/>
    <mergeCell ref="A10:C10"/>
    <mergeCell ref="E10:F10"/>
    <mergeCell ref="G10:H13"/>
  </mergeCells>
  <conditionalFormatting sqref="B28">
    <cfRule type="cellIs" dxfId="119" priority="42" operator="greaterThan">
      <formula>$B$26</formula>
    </cfRule>
    <cfRule type="cellIs" dxfId="118" priority="43" operator="lessThan">
      <formula>$B$26</formula>
    </cfRule>
  </conditionalFormatting>
  <conditionalFormatting sqref="B29">
    <cfRule type="cellIs" dxfId="117" priority="40" operator="greaterThan">
      <formula>$B$26</formula>
    </cfRule>
    <cfRule type="cellIs" dxfId="116" priority="41" operator="lessThan">
      <formula>$B$26</formula>
    </cfRule>
  </conditionalFormatting>
  <conditionalFormatting sqref="B30">
    <cfRule type="cellIs" dxfId="115" priority="38" operator="greaterThan">
      <formula>$B$26</formula>
    </cfRule>
    <cfRule type="cellIs" dxfId="114" priority="39" operator="lessThan">
      <formula>$B$26</formula>
    </cfRule>
  </conditionalFormatting>
  <conditionalFormatting sqref="C27:D30">
    <cfRule type="cellIs" dxfId="113" priority="36" operator="notBetween">
      <formula>0.05</formula>
      <formula>0.8</formula>
    </cfRule>
    <cfRule type="cellIs" dxfId="112" priority="37" operator="between">
      <formula>0.05</formula>
      <formula>0.8</formula>
    </cfRule>
  </conditionalFormatting>
  <conditionalFormatting sqref="B27">
    <cfRule type="cellIs" dxfId="111" priority="33" operator="greaterThan">
      <formula>$B$26</formula>
    </cfRule>
    <cfRule type="cellIs" dxfId="110" priority="34" operator="lessThan">
      <formula>$B$26</formula>
    </cfRule>
    <cfRule type="colorScale" priority="35">
      <colorScale>
        <cfvo type="num" val="IF(#REF!&gt;$B$26,)"/>
        <cfvo type="num" val="IF(#REF!&lt;$B$26,)"/>
        <color rgb="FFFF0000"/>
        <color rgb="FF92D050"/>
      </colorScale>
    </cfRule>
  </conditionalFormatting>
  <conditionalFormatting sqref="C41:D44">
    <cfRule type="cellIs" dxfId="109" priority="31" operator="notBetween">
      <formula>0.05</formula>
      <formula>0.8</formula>
    </cfRule>
    <cfRule type="cellIs" dxfId="108" priority="32" operator="between">
      <formula>0.05</formula>
      <formula>0.8</formula>
    </cfRule>
  </conditionalFormatting>
  <conditionalFormatting sqref="B42">
    <cfRule type="cellIs" dxfId="107" priority="8" operator="greaterThan">
      <formula>$B$26</formula>
    </cfRule>
    <cfRule type="cellIs" dxfId="106" priority="9" operator="lessThan">
      <formula>$B$26</formula>
    </cfRule>
  </conditionalFormatting>
  <conditionalFormatting sqref="B43">
    <cfRule type="cellIs" dxfId="105" priority="6" operator="greaterThan">
      <formula>$B$26</formula>
    </cfRule>
    <cfRule type="cellIs" dxfId="104" priority="7" operator="lessThan">
      <formula>$B$26</formula>
    </cfRule>
  </conditionalFormatting>
  <conditionalFormatting sqref="B44">
    <cfRule type="cellIs" dxfId="103" priority="4" operator="greaterThan">
      <formula>$B$26</formula>
    </cfRule>
    <cfRule type="cellIs" dxfId="102" priority="5" operator="lessThan">
      <formula>$B$26</formula>
    </cfRule>
  </conditionalFormatting>
  <conditionalFormatting sqref="B41">
    <cfRule type="cellIs" dxfId="101" priority="1" operator="greaterThan">
      <formula>$B$26</formula>
    </cfRule>
    <cfRule type="cellIs" dxfId="100" priority="2" operator="lessThan">
      <formula>$B$26</formula>
    </cfRule>
    <cfRule type="colorScale" priority="3">
      <colorScale>
        <cfvo type="num" val="IF(#REF!&gt;$B$26,)"/>
        <cfvo type="num" val="IF(#REF!&lt;$B$26,)"/>
        <color rgb="FFFF0000"/>
        <color rgb="FF92D050"/>
      </colorScale>
    </cfRule>
  </conditionalFormatting>
  <pageMargins left="0.511811024" right="0.511811024" top="0.78740157499999996" bottom="0.78740157499999996" header="0.31496062000000002" footer="0.31496062000000002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="115" zoomScaleNormal="70" zoomScaleSheetLayoutView="115" workbookViewId="0">
      <selection activeCell="E11" sqref="E11:E13"/>
    </sheetView>
  </sheetViews>
  <sheetFormatPr defaultRowHeight="15" x14ac:dyDescent="0.25"/>
  <cols>
    <col min="1" max="1" width="17.42578125" customWidth="1"/>
    <col min="2" max="2" width="11.85546875" customWidth="1"/>
  </cols>
  <sheetData>
    <row r="1" spans="1:14" ht="15.75" thickBot="1" x14ac:dyDescent="0.3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ht="15.75" thickTop="1" x14ac:dyDescent="0.25">
      <c r="A2" s="6"/>
      <c r="B2" s="2"/>
      <c r="C2" s="2"/>
      <c r="D2" s="2"/>
      <c r="E2" s="2"/>
      <c r="F2" s="2"/>
      <c r="G2" s="125" t="s">
        <v>45</v>
      </c>
      <c r="H2" s="126"/>
      <c r="I2" s="126"/>
      <c r="J2" s="126"/>
      <c r="K2" s="126"/>
      <c r="L2" s="126"/>
      <c r="M2" s="127"/>
      <c r="N2" s="3"/>
    </row>
    <row r="3" spans="1:14" x14ac:dyDescent="0.25">
      <c r="A3" s="6"/>
      <c r="B3" s="2"/>
      <c r="C3" s="2"/>
      <c r="D3" s="2"/>
      <c r="E3" s="2"/>
      <c r="F3" s="2"/>
      <c r="G3" s="128"/>
      <c r="H3" s="129"/>
      <c r="I3" s="129"/>
      <c r="J3" s="129"/>
      <c r="K3" s="129"/>
      <c r="L3" s="129"/>
      <c r="M3" s="130"/>
      <c r="N3" s="3"/>
    </row>
    <row r="4" spans="1:14" x14ac:dyDescent="0.25">
      <c r="A4" s="6"/>
      <c r="B4" s="2"/>
      <c r="C4" s="2"/>
      <c r="D4" s="2"/>
      <c r="E4" s="2"/>
      <c r="F4" s="2"/>
      <c r="G4" s="128"/>
      <c r="H4" s="129"/>
      <c r="I4" s="129"/>
      <c r="J4" s="129"/>
      <c r="K4" s="129"/>
      <c r="L4" s="129"/>
      <c r="M4" s="130"/>
      <c r="N4" s="3"/>
    </row>
    <row r="5" spans="1:14" ht="15.75" thickBot="1" x14ac:dyDescent="0.3">
      <c r="A5" s="6"/>
      <c r="B5" s="2"/>
      <c r="C5" s="2"/>
      <c r="D5" s="2"/>
      <c r="E5" s="2"/>
      <c r="F5" s="2"/>
      <c r="G5" s="131"/>
      <c r="H5" s="132"/>
      <c r="I5" s="132"/>
      <c r="J5" s="132"/>
      <c r="K5" s="132"/>
      <c r="L5" s="132"/>
      <c r="M5" s="133"/>
      <c r="N5" s="3"/>
    </row>
    <row r="6" spans="1:14" ht="16.5" thickTop="1" thickBot="1" x14ac:dyDescent="0.3">
      <c r="A6" s="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</row>
    <row r="7" spans="1:14" x14ac:dyDescent="0.25">
      <c r="A7" s="78" t="s">
        <v>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</row>
    <row r="8" spans="1:14" x14ac:dyDescent="0.25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3"/>
    </row>
    <row r="9" spans="1:14" ht="15.75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</row>
    <row r="10" spans="1:14" ht="15.75" thickTop="1" x14ac:dyDescent="0.25">
      <c r="A10" s="84" t="s">
        <v>1</v>
      </c>
      <c r="B10" s="85"/>
      <c r="C10" s="86"/>
      <c r="D10" s="2"/>
      <c r="E10" s="84" t="s">
        <v>2</v>
      </c>
      <c r="F10" s="85"/>
      <c r="G10" s="87" t="s">
        <v>3</v>
      </c>
      <c r="H10" s="88"/>
      <c r="I10" s="2"/>
      <c r="J10" s="2"/>
      <c r="K10" s="2"/>
      <c r="L10" s="2"/>
      <c r="M10" s="2"/>
      <c r="N10" s="3"/>
    </row>
    <row r="11" spans="1:14" x14ac:dyDescent="0.25">
      <c r="A11" s="4" t="s">
        <v>4</v>
      </c>
      <c r="B11" s="5">
        <f>E11</f>
        <v>0</v>
      </c>
      <c r="C11" s="45" t="s">
        <v>5</v>
      </c>
      <c r="D11" s="2"/>
      <c r="E11" s="6"/>
      <c r="F11" s="46" t="s">
        <v>5</v>
      </c>
      <c r="G11" s="89"/>
      <c r="H11" s="90"/>
      <c r="I11" s="2"/>
      <c r="J11" s="7"/>
      <c r="K11" s="2"/>
      <c r="L11" s="2"/>
      <c r="M11" s="7"/>
      <c r="N11" s="3"/>
    </row>
    <row r="12" spans="1:14" x14ac:dyDescent="0.25">
      <c r="A12" s="8" t="s">
        <v>6</v>
      </c>
      <c r="B12" s="5">
        <f>E12</f>
        <v>0</v>
      </c>
      <c r="C12" s="45" t="s">
        <v>5</v>
      </c>
      <c r="D12" s="2"/>
      <c r="E12" s="6"/>
      <c r="F12" s="46" t="s">
        <v>5</v>
      </c>
      <c r="G12" s="89"/>
      <c r="H12" s="90"/>
      <c r="I12" s="2"/>
      <c r="J12" s="7"/>
      <c r="K12" s="2"/>
      <c r="L12" s="2"/>
      <c r="M12" s="7"/>
      <c r="N12" s="3"/>
    </row>
    <row r="13" spans="1:14" ht="15.75" thickBot="1" x14ac:dyDescent="0.3">
      <c r="A13" s="9" t="s">
        <v>7</v>
      </c>
      <c r="B13" s="10">
        <f>E13</f>
        <v>0</v>
      </c>
      <c r="C13" s="11" t="s">
        <v>41</v>
      </c>
      <c r="D13" s="2"/>
      <c r="E13" s="12"/>
      <c r="F13" s="47" t="s">
        <v>41</v>
      </c>
      <c r="G13" s="91"/>
      <c r="H13" s="92"/>
      <c r="I13" s="2"/>
      <c r="J13" s="7"/>
      <c r="K13" s="2"/>
      <c r="L13" s="2"/>
      <c r="M13" s="7"/>
      <c r="N13" s="3"/>
    </row>
    <row r="14" spans="1:14" ht="15.75" thickBot="1" x14ac:dyDescent="0.3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</row>
    <row r="15" spans="1:14" x14ac:dyDescent="0.25">
      <c r="A15" s="84" t="s">
        <v>8</v>
      </c>
      <c r="B15" s="85"/>
      <c r="C15" s="85"/>
      <c r="D15" s="86"/>
      <c r="E15" s="2"/>
      <c r="F15" s="2"/>
      <c r="G15" s="2"/>
      <c r="H15" s="2"/>
      <c r="I15" s="2"/>
      <c r="J15" s="2"/>
      <c r="K15" s="2"/>
      <c r="L15" s="2"/>
      <c r="M15" s="2"/>
      <c r="N15" s="3"/>
    </row>
    <row r="16" spans="1:14" ht="15.75" thickBot="1" x14ac:dyDescent="0.3">
      <c r="A16" s="93" t="str">
        <f>IF(D16&gt;0.53,"Sub-critical Flow","Critical Flow")</f>
        <v>Sub-critical Flow</v>
      </c>
      <c r="B16" s="94"/>
      <c r="C16" s="94"/>
      <c r="D16" s="13">
        <f>(B12+1)/(B11+1)</f>
        <v>1</v>
      </c>
      <c r="E16" s="2"/>
      <c r="F16" s="2"/>
      <c r="G16" s="2"/>
      <c r="H16" s="2"/>
      <c r="I16" s="2"/>
      <c r="J16" s="2"/>
      <c r="K16" s="2"/>
      <c r="L16" s="2"/>
      <c r="M16" s="2"/>
      <c r="N16" s="3"/>
    </row>
    <row r="17" spans="1:14" x14ac:dyDescent="0.25">
      <c r="A17" s="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</row>
    <row r="18" spans="1:14" ht="15.75" thickBot="1" x14ac:dyDescent="0.3">
      <c r="A18" s="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</row>
    <row r="19" spans="1:14" x14ac:dyDescent="0.25">
      <c r="A19" s="78" t="s">
        <v>9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</row>
    <row r="20" spans="1:14" x14ac:dyDescent="0.25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3"/>
    </row>
    <row r="21" spans="1:14" ht="15.75" thickBot="1" x14ac:dyDescent="0.3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</row>
    <row r="22" spans="1:14" ht="15.75" thickBot="1" x14ac:dyDescent="0.3">
      <c r="A22" s="14" t="s">
        <v>10</v>
      </c>
      <c r="B22" s="15" t="e">
        <f>IF(D16&gt;0.53,B13/(SQRT((B12+1)*((B11+1)-(B12+1)))),(B13*2)/(B11+1))</f>
        <v>#DIV/0!</v>
      </c>
      <c r="C22" s="16"/>
      <c r="D22" s="16"/>
      <c r="E22" s="16"/>
      <c r="F22" s="2"/>
      <c r="G22" s="2"/>
      <c r="H22" s="2"/>
      <c r="I22" s="2"/>
      <c r="J22" s="2"/>
      <c r="K22" s="17"/>
      <c r="L22" s="2"/>
      <c r="M22" s="2"/>
      <c r="N22" s="3"/>
    </row>
    <row r="23" spans="1:14" x14ac:dyDescent="0.25">
      <c r="A23" s="18"/>
      <c r="B23" s="19"/>
      <c r="C23" s="19"/>
      <c r="D23" s="16"/>
      <c r="E23" s="16"/>
      <c r="F23" s="2"/>
      <c r="G23" s="2"/>
      <c r="H23" s="2"/>
      <c r="I23" s="2"/>
      <c r="J23" s="2"/>
      <c r="K23" s="2"/>
      <c r="L23" s="2"/>
      <c r="M23" s="2"/>
      <c r="N23" s="3"/>
    </row>
    <row r="24" spans="1:14" ht="15.75" thickBot="1" x14ac:dyDescent="0.3">
      <c r="A24" s="18" t="s">
        <v>11</v>
      </c>
      <c r="B24" s="19"/>
      <c r="C24" s="19"/>
      <c r="D24" s="16"/>
      <c r="E24" s="16"/>
      <c r="F24" s="2"/>
      <c r="G24" s="2"/>
      <c r="H24" s="2"/>
      <c r="I24" s="2"/>
      <c r="J24" s="2"/>
      <c r="K24" s="2"/>
      <c r="L24" s="2"/>
      <c r="M24" s="2"/>
      <c r="N24" s="3"/>
    </row>
    <row r="25" spans="1:14" ht="15.75" thickBot="1" x14ac:dyDescent="0.3">
      <c r="A25" s="95" t="s">
        <v>12</v>
      </c>
      <c r="B25" s="96"/>
      <c r="C25" s="97" t="s">
        <v>13</v>
      </c>
      <c r="D25" s="98"/>
      <c r="E25" s="101" t="s">
        <v>14</v>
      </c>
      <c r="F25" s="102"/>
      <c r="G25" s="102"/>
      <c r="H25" s="102"/>
      <c r="I25" s="103"/>
      <c r="J25" s="2"/>
      <c r="K25" s="2"/>
      <c r="L25" s="107" t="s">
        <v>15</v>
      </c>
      <c r="M25" s="108"/>
      <c r="N25" s="3"/>
    </row>
    <row r="26" spans="1:14" x14ac:dyDescent="0.25">
      <c r="A26" s="20" t="s">
        <v>16</v>
      </c>
      <c r="B26" s="21" t="s">
        <v>17</v>
      </c>
      <c r="C26" s="99"/>
      <c r="D26" s="100"/>
      <c r="E26" s="104"/>
      <c r="F26" s="105"/>
      <c r="G26" s="105"/>
      <c r="H26" s="105"/>
      <c r="I26" s="106"/>
      <c r="J26" s="2"/>
      <c r="K26" s="2"/>
      <c r="L26" s="109"/>
      <c r="M26" s="110"/>
      <c r="N26" s="3"/>
    </row>
    <row r="27" spans="1:14" x14ac:dyDescent="0.25">
      <c r="A27" s="59" t="s">
        <v>18</v>
      </c>
      <c r="B27" s="22">
        <v>420</v>
      </c>
      <c r="C27" s="73" t="e">
        <f>B22/B27</f>
        <v>#DIV/0!</v>
      </c>
      <c r="D27" s="74"/>
      <c r="E27" s="75" t="e">
        <f t="shared" ref="E27:E29" si="0">IF(C27&lt;=5%,"Change the size...",IF(C27&gt;82%,"Change the size...",IF(L27&gt;150,"Outlet gas velocity in regulator too high. Change the size..","Ok !!")))</f>
        <v>#DIV/0!</v>
      </c>
      <c r="F27" s="76"/>
      <c r="G27" s="76"/>
      <c r="H27" s="76"/>
      <c r="I27" s="77"/>
      <c r="J27" s="2"/>
      <c r="K27" s="2"/>
      <c r="L27" s="23">
        <f>(B13*10^4)/(28.26*(25.4^2)*(B12+1))</f>
        <v>0</v>
      </c>
      <c r="M27" s="24" t="s">
        <v>19</v>
      </c>
      <c r="N27" s="3"/>
    </row>
    <row r="28" spans="1:14" x14ac:dyDescent="0.25">
      <c r="A28" s="25" t="s">
        <v>20</v>
      </c>
      <c r="B28" s="26">
        <v>1500</v>
      </c>
      <c r="C28" s="73" t="e">
        <f>B22/B28</f>
        <v>#DIV/0!</v>
      </c>
      <c r="D28" s="74"/>
      <c r="E28" s="115" t="e">
        <f t="shared" si="0"/>
        <v>#DIV/0!</v>
      </c>
      <c r="F28" s="116"/>
      <c r="G28" s="116"/>
      <c r="H28" s="116"/>
      <c r="I28" s="117"/>
      <c r="J28" s="2"/>
      <c r="K28" s="2"/>
      <c r="L28" s="23">
        <f>(B13*10^4)/(28.26*(50.8^2)*(B12+1))</f>
        <v>0</v>
      </c>
      <c r="M28" s="24" t="s">
        <v>19</v>
      </c>
      <c r="N28" s="3"/>
    </row>
    <row r="29" spans="1:14" x14ac:dyDescent="0.25">
      <c r="A29" s="25" t="s">
        <v>21</v>
      </c>
      <c r="B29" s="26">
        <v>2900</v>
      </c>
      <c r="C29" s="73" t="e">
        <f>B22/B29</f>
        <v>#DIV/0!</v>
      </c>
      <c r="D29" s="74"/>
      <c r="E29" s="115" t="e">
        <f t="shared" si="0"/>
        <v>#DIV/0!</v>
      </c>
      <c r="F29" s="116"/>
      <c r="G29" s="116"/>
      <c r="H29" s="116"/>
      <c r="I29" s="117"/>
      <c r="J29" s="2"/>
      <c r="K29" s="2"/>
      <c r="L29" s="23">
        <f>(B13*10^4)/(28.26*(76.2^2)*(B12+1))</f>
        <v>0</v>
      </c>
      <c r="M29" s="24" t="s">
        <v>19</v>
      </c>
      <c r="N29" s="3"/>
    </row>
    <row r="30" spans="1:14" ht="15.75" thickBot="1" x14ac:dyDescent="0.3">
      <c r="A30" s="27" t="s">
        <v>22</v>
      </c>
      <c r="B30" s="28">
        <v>6400</v>
      </c>
      <c r="C30" s="118" t="e">
        <f>B22/B30</f>
        <v>#DIV/0!</v>
      </c>
      <c r="D30" s="119"/>
      <c r="E30" s="120" t="e">
        <f>IF(C30&lt;=5%,"Change the size...",IF(C30&gt;82%,"Change the size...",IF(L30&gt;150,"Outlet gas velocity in regulator too high. Change the size..","Ok !!")))</f>
        <v>#DIV/0!</v>
      </c>
      <c r="F30" s="121"/>
      <c r="G30" s="121"/>
      <c r="H30" s="121"/>
      <c r="I30" s="122"/>
      <c r="J30" s="2"/>
      <c r="K30" s="2"/>
      <c r="L30" s="29">
        <f>(B13*10^4)/(28.26*(101.6^2)*(B12+1))</f>
        <v>0</v>
      </c>
      <c r="M30" s="30" t="s">
        <v>19</v>
      </c>
      <c r="N30" s="3"/>
    </row>
    <row r="31" spans="1:14" ht="15.75" thickBot="1" x14ac:dyDescent="0.3">
      <c r="A31" s="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</row>
    <row r="32" spans="1:14" x14ac:dyDescent="0.25">
      <c r="A32" s="78" t="s">
        <v>25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</row>
    <row r="33" spans="1:14" x14ac:dyDescent="0.25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3"/>
    </row>
    <row r="34" spans="1:14" x14ac:dyDescent="0.25">
      <c r="A34" s="1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3"/>
    </row>
    <row r="35" spans="1:14" ht="15.75" thickBot="1" x14ac:dyDescent="0.3">
      <c r="A35" s="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</row>
    <row r="36" spans="1:14" ht="15.75" thickBot="1" x14ac:dyDescent="0.3">
      <c r="A36" s="14" t="s">
        <v>10</v>
      </c>
      <c r="B36" s="15" t="e">
        <f>(IF(D16&gt;0.53,B13/(SQRT((B12+1)*((B11+1)-(B12+1)))),(B13*2)/(B11+1)))/0.75</f>
        <v>#DIV/0!</v>
      </c>
      <c r="C36" s="16"/>
      <c r="D36" s="16"/>
      <c r="E36" s="16"/>
      <c r="F36" s="2"/>
      <c r="G36" s="2"/>
      <c r="H36" s="2"/>
      <c r="I36" s="2"/>
      <c r="J36" s="2"/>
      <c r="K36" s="17"/>
      <c r="L36" s="2"/>
      <c r="M36" s="2"/>
      <c r="N36" s="3"/>
    </row>
    <row r="37" spans="1:14" x14ac:dyDescent="0.25">
      <c r="A37" s="18"/>
      <c r="B37" s="19"/>
      <c r="C37" s="19"/>
      <c r="D37" s="16"/>
      <c r="E37" s="16"/>
      <c r="F37" s="2"/>
      <c r="G37" s="2"/>
      <c r="H37" s="2"/>
      <c r="I37" s="2"/>
      <c r="J37" s="2"/>
      <c r="K37" s="2"/>
      <c r="L37" s="2"/>
      <c r="M37" s="2"/>
      <c r="N37" s="3"/>
    </row>
    <row r="38" spans="1:14" ht="15.75" thickBot="1" x14ac:dyDescent="0.3">
      <c r="A38" s="18" t="s">
        <v>11</v>
      </c>
      <c r="B38" s="19"/>
      <c r="C38" s="19"/>
      <c r="D38" s="16"/>
      <c r="E38" s="16"/>
      <c r="F38" s="2"/>
      <c r="G38" s="2"/>
      <c r="H38" s="2"/>
      <c r="I38" s="2"/>
      <c r="J38" s="2"/>
      <c r="K38" s="2"/>
      <c r="L38" s="2"/>
      <c r="M38" s="2"/>
      <c r="N38" s="3"/>
    </row>
    <row r="39" spans="1:14" ht="15.75" thickBot="1" x14ac:dyDescent="0.3">
      <c r="A39" s="95" t="s">
        <v>12</v>
      </c>
      <c r="B39" s="96"/>
      <c r="C39" s="97" t="s">
        <v>13</v>
      </c>
      <c r="D39" s="98"/>
      <c r="E39" s="101" t="s">
        <v>14</v>
      </c>
      <c r="F39" s="102"/>
      <c r="G39" s="102"/>
      <c r="H39" s="102"/>
      <c r="I39" s="103"/>
      <c r="J39" s="2"/>
      <c r="K39" s="2"/>
      <c r="L39" s="107" t="s">
        <v>15</v>
      </c>
      <c r="M39" s="108"/>
      <c r="N39" s="3"/>
    </row>
    <row r="40" spans="1:14" x14ac:dyDescent="0.25">
      <c r="A40" s="20" t="s">
        <v>16</v>
      </c>
      <c r="B40" s="21" t="s">
        <v>17</v>
      </c>
      <c r="C40" s="99"/>
      <c r="D40" s="100"/>
      <c r="E40" s="104"/>
      <c r="F40" s="105"/>
      <c r="G40" s="105"/>
      <c r="H40" s="105"/>
      <c r="I40" s="106"/>
      <c r="J40" s="2"/>
      <c r="K40" s="2"/>
      <c r="L40" s="109"/>
      <c r="M40" s="110"/>
      <c r="N40" s="3"/>
    </row>
    <row r="41" spans="1:14" x14ac:dyDescent="0.25">
      <c r="A41" s="59" t="s">
        <v>18</v>
      </c>
      <c r="B41" s="22">
        <v>420</v>
      </c>
      <c r="C41" s="73" t="e">
        <f>B36/B41</f>
        <v>#DIV/0!</v>
      </c>
      <c r="D41" s="74"/>
      <c r="E41" s="115" t="e">
        <f>IF(C41&lt;=5%,"Change the size...",IF(C41&gt;82%,"Change the size...",IF(L41&gt;150,"Outlet gas velocity in regulator too high...Change the size...","Ok !!")))</f>
        <v>#DIV/0!</v>
      </c>
      <c r="F41" s="116"/>
      <c r="G41" s="116"/>
      <c r="H41" s="116"/>
      <c r="I41" s="117"/>
      <c r="J41" s="2"/>
      <c r="K41" s="2"/>
      <c r="L41" s="23">
        <f>(B13*10^4)/(28.26*(25.4^2)*(B12+1))</f>
        <v>0</v>
      </c>
      <c r="M41" s="24" t="s">
        <v>19</v>
      </c>
      <c r="N41" s="3"/>
    </row>
    <row r="42" spans="1:14" x14ac:dyDescent="0.25">
      <c r="A42" s="25" t="s">
        <v>20</v>
      </c>
      <c r="B42" s="26">
        <v>1500</v>
      </c>
      <c r="C42" s="73" t="e">
        <f>B36/B42</f>
        <v>#DIV/0!</v>
      </c>
      <c r="D42" s="74"/>
      <c r="E42" s="115" t="e">
        <f>IF(C42&lt;=5%,"Change the size...",IF(C42&gt;82%,"Change the size...",IF(L42&gt;150,"Outlet gas velocity in regulator too high...Change the size...","Ok !!")))</f>
        <v>#DIV/0!</v>
      </c>
      <c r="F42" s="116"/>
      <c r="G42" s="116"/>
      <c r="H42" s="116"/>
      <c r="I42" s="117"/>
      <c r="J42" s="2"/>
      <c r="K42" s="2"/>
      <c r="L42" s="23">
        <f>(B13*10^4)/(28.26*(50.8^2)*(B12+1))</f>
        <v>0</v>
      </c>
      <c r="M42" s="24" t="s">
        <v>19</v>
      </c>
      <c r="N42" s="3"/>
    </row>
    <row r="43" spans="1:14" x14ac:dyDescent="0.25">
      <c r="A43" s="25" t="s">
        <v>21</v>
      </c>
      <c r="B43" s="26">
        <v>2900</v>
      </c>
      <c r="C43" s="73" t="e">
        <f>B36/B43</f>
        <v>#DIV/0!</v>
      </c>
      <c r="D43" s="74"/>
      <c r="E43" s="115" t="e">
        <f>IF(C43&lt;=5%,"Change the size...",IF(C43&gt;82%,"Change the size...",IF(L43&gt;150,"Outlet gas velocity in regulator too high...Change the size...","Ok !!")))</f>
        <v>#DIV/0!</v>
      </c>
      <c r="F43" s="116"/>
      <c r="G43" s="116"/>
      <c r="H43" s="116"/>
      <c r="I43" s="117"/>
      <c r="J43" s="2"/>
      <c r="K43" s="2"/>
      <c r="L43" s="23">
        <f>(B13*10^4)/(28.26*(76.2^2)*(B12+1))</f>
        <v>0</v>
      </c>
      <c r="M43" s="24" t="s">
        <v>19</v>
      </c>
      <c r="N43" s="3"/>
    </row>
    <row r="44" spans="1:14" ht="15.75" thickBot="1" x14ac:dyDescent="0.3">
      <c r="A44" s="27" t="s">
        <v>22</v>
      </c>
      <c r="B44" s="28">
        <v>6400</v>
      </c>
      <c r="C44" s="118" t="e">
        <f>B36/B44</f>
        <v>#DIV/0!</v>
      </c>
      <c r="D44" s="119"/>
      <c r="E44" s="120" t="e">
        <f>IF(C44&lt;=5%,"Change the size...",IF(C44&gt;82%,"Change the size...",IF(L44&gt;150,"Outlet gas velocity in regulator too high. Change the size..","Ok !!")))</f>
        <v>#DIV/0!</v>
      </c>
      <c r="F44" s="121"/>
      <c r="G44" s="121"/>
      <c r="H44" s="121"/>
      <c r="I44" s="122"/>
      <c r="J44" s="2"/>
      <c r="K44" s="2"/>
      <c r="L44" s="29">
        <f>(B13*10^4)/(28.26*(101.6^2)*(B12+1))</f>
        <v>0</v>
      </c>
      <c r="M44" s="30" t="s">
        <v>19</v>
      </c>
      <c r="N44" s="3"/>
    </row>
    <row r="45" spans="1:14" ht="15.75" thickBot="1" x14ac:dyDescent="0.3">
      <c r="A45" s="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</row>
    <row r="46" spans="1:14" x14ac:dyDescent="0.25">
      <c r="A46" s="78" t="s">
        <v>26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80"/>
    </row>
    <row r="47" spans="1:14" x14ac:dyDescent="0.25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3"/>
    </row>
    <row r="48" spans="1:14" ht="15.75" thickBot="1" x14ac:dyDescent="0.3">
      <c r="A48" s="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</row>
    <row r="49" spans="1:14" x14ac:dyDescent="0.25">
      <c r="A49" s="123" t="s">
        <v>27</v>
      </c>
      <c r="B49" s="124"/>
      <c r="C49" s="124"/>
      <c r="D49" s="31">
        <v>40</v>
      </c>
      <c r="E49" s="32" t="s">
        <v>19</v>
      </c>
      <c r="F49" s="2"/>
      <c r="G49" s="2"/>
      <c r="H49" s="2"/>
      <c r="I49" s="2"/>
      <c r="J49" s="2"/>
      <c r="K49" s="2"/>
      <c r="L49" s="2"/>
      <c r="M49" s="2"/>
      <c r="N49" s="3"/>
    </row>
    <row r="50" spans="1:14" x14ac:dyDescent="0.25">
      <c r="A50" s="111" t="s">
        <v>28</v>
      </c>
      <c r="B50" s="112"/>
      <c r="C50" s="112"/>
      <c r="D50" s="33">
        <f>SQRT((B13*10^4)/(28.26*D49*(B11+1)))</f>
        <v>0</v>
      </c>
      <c r="E50" s="34" t="s">
        <v>29</v>
      </c>
      <c r="F50" s="2"/>
      <c r="G50" s="2"/>
      <c r="H50" s="2"/>
      <c r="I50" s="2"/>
      <c r="J50" s="2"/>
      <c r="K50" s="2"/>
      <c r="L50" s="2"/>
      <c r="M50" s="2"/>
      <c r="N50" s="3"/>
    </row>
    <row r="51" spans="1:14" ht="15.75" thickBot="1" x14ac:dyDescent="0.3">
      <c r="A51" s="113"/>
      <c r="B51" s="114"/>
      <c r="C51" s="114"/>
      <c r="D51" s="55">
        <f>D50/25.4</f>
        <v>0</v>
      </c>
      <c r="E51" s="36" t="s">
        <v>30</v>
      </c>
      <c r="F51" s="2"/>
      <c r="G51" s="2"/>
      <c r="H51" s="2"/>
      <c r="I51" s="2"/>
      <c r="J51" s="2"/>
      <c r="K51" s="2"/>
      <c r="L51" s="2"/>
      <c r="M51" s="2"/>
      <c r="N51" s="3"/>
    </row>
    <row r="52" spans="1:14" ht="15.75" thickBot="1" x14ac:dyDescent="0.3">
      <c r="A52" s="6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</row>
    <row r="53" spans="1:14" x14ac:dyDescent="0.25">
      <c r="A53" s="78" t="s">
        <v>31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80"/>
    </row>
    <row r="54" spans="1:14" x14ac:dyDescent="0.25">
      <c r="A54" s="81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3"/>
    </row>
    <row r="55" spans="1:14" ht="15.75" thickBot="1" x14ac:dyDescent="0.3">
      <c r="A55" s="6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</row>
    <row r="56" spans="1:14" x14ac:dyDescent="0.25">
      <c r="A56" s="123" t="s">
        <v>27</v>
      </c>
      <c r="B56" s="124"/>
      <c r="C56" s="124"/>
      <c r="D56" s="37">
        <v>20</v>
      </c>
      <c r="E56" s="38" t="s">
        <v>19</v>
      </c>
      <c r="F56" s="2"/>
      <c r="G56" s="2"/>
      <c r="H56" s="2"/>
      <c r="I56" s="2"/>
      <c r="J56" s="2"/>
      <c r="K56" s="2"/>
      <c r="L56" s="2"/>
      <c r="M56" s="2"/>
      <c r="N56" s="3"/>
    </row>
    <row r="57" spans="1:14" x14ac:dyDescent="0.25">
      <c r="A57" s="111" t="s">
        <v>28</v>
      </c>
      <c r="B57" s="112"/>
      <c r="C57" s="112"/>
      <c r="D57" s="33">
        <f>SQRT((B13*10^4)/(28.26*D56*(B12+1)))</f>
        <v>0</v>
      </c>
      <c r="E57" s="34" t="s">
        <v>29</v>
      </c>
      <c r="F57" s="2"/>
      <c r="G57" s="2"/>
      <c r="H57" s="2"/>
      <c r="I57" s="2"/>
      <c r="J57" s="2"/>
      <c r="K57" s="2"/>
      <c r="L57" s="2"/>
      <c r="M57" s="2"/>
      <c r="N57" s="3"/>
    </row>
    <row r="58" spans="1:14" ht="15.75" thickBot="1" x14ac:dyDescent="0.3">
      <c r="A58" s="113"/>
      <c r="B58" s="114"/>
      <c r="C58" s="114"/>
      <c r="D58" s="35">
        <f>D57/25.4</f>
        <v>0</v>
      </c>
      <c r="E58" s="36" t="s">
        <v>30</v>
      </c>
      <c r="F58" s="2"/>
      <c r="G58" s="2"/>
      <c r="H58" s="2"/>
      <c r="I58" s="2"/>
      <c r="J58" s="2"/>
      <c r="K58" s="2"/>
      <c r="L58" s="2"/>
      <c r="M58" s="2"/>
      <c r="N58" s="3"/>
    </row>
    <row r="59" spans="1:14" x14ac:dyDescent="0.25">
      <c r="A59" s="6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</row>
    <row r="60" spans="1:14" ht="15.75" thickBot="1" x14ac:dyDescent="0.3">
      <c r="A60" s="18" t="s">
        <v>32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</row>
    <row r="61" spans="1:14" x14ac:dyDescent="0.25">
      <c r="A61" s="134" t="s">
        <v>28</v>
      </c>
      <c r="B61" s="135"/>
      <c r="C61" s="135"/>
      <c r="D61" s="39">
        <f>D62*25.4</f>
        <v>50.8</v>
      </c>
      <c r="E61" s="40" t="s">
        <v>29</v>
      </c>
      <c r="F61" s="2"/>
      <c r="G61" s="2"/>
      <c r="H61" s="2"/>
      <c r="I61" s="2"/>
      <c r="J61" s="2"/>
      <c r="K61" s="2"/>
      <c r="L61" s="2"/>
      <c r="M61" s="2"/>
      <c r="N61" s="3"/>
    </row>
    <row r="62" spans="1:14" ht="15.75" thickBot="1" x14ac:dyDescent="0.3">
      <c r="A62" s="113"/>
      <c r="B62" s="114"/>
      <c r="C62" s="114"/>
      <c r="D62" s="41">
        <v>2</v>
      </c>
      <c r="E62" s="42" t="s">
        <v>30</v>
      </c>
      <c r="F62" s="2"/>
      <c r="G62" s="2"/>
      <c r="H62" s="2"/>
      <c r="I62" s="2"/>
      <c r="J62" s="2"/>
      <c r="K62" s="2"/>
      <c r="L62" s="2"/>
      <c r="M62" s="2"/>
      <c r="N62" s="3"/>
    </row>
    <row r="63" spans="1:14" x14ac:dyDescent="0.25">
      <c r="A63" s="136" t="s">
        <v>33</v>
      </c>
      <c r="B63" s="137"/>
      <c r="C63" s="137"/>
      <c r="D63" s="140">
        <f>(B13*10^4)/(28.26*(D61^2)*(B12+1))</f>
        <v>0</v>
      </c>
      <c r="E63" s="142" t="s">
        <v>19</v>
      </c>
      <c r="F63" s="2"/>
      <c r="G63" s="2"/>
      <c r="H63" s="2"/>
      <c r="I63" s="2"/>
      <c r="J63" s="2"/>
      <c r="K63" s="2"/>
      <c r="L63" s="2"/>
      <c r="M63" s="2"/>
      <c r="N63" s="3"/>
    </row>
    <row r="64" spans="1:14" ht="15.75" thickBot="1" x14ac:dyDescent="0.3">
      <c r="A64" s="138"/>
      <c r="B64" s="139"/>
      <c r="C64" s="139"/>
      <c r="D64" s="141"/>
      <c r="E64" s="143"/>
      <c r="F64" s="2"/>
      <c r="G64" s="2"/>
      <c r="H64" s="2"/>
      <c r="I64" s="2"/>
      <c r="J64" s="2"/>
      <c r="K64" s="2"/>
      <c r="L64" s="2"/>
      <c r="M64" s="2"/>
      <c r="N64" s="3"/>
    </row>
    <row r="65" spans="1:14" ht="15.75" thickBot="1" x14ac:dyDescent="0.3">
      <c r="A65" s="6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</row>
    <row r="66" spans="1:14" x14ac:dyDescent="0.25">
      <c r="A66" s="78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80"/>
    </row>
    <row r="67" spans="1:14" x14ac:dyDescent="0.25">
      <c r="A67" s="81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3"/>
    </row>
    <row r="68" spans="1:14" x14ac:dyDescent="0.25">
      <c r="A68" s="1" t="s">
        <v>34</v>
      </c>
      <c r="B68" s="7"/>
      <c r="C68" s="70"/>
      <c r="D68" s="70"/>
      <c r="E68" s="2"/>
      <c r="F68" s="2"/>
      <c r="G68" s="2"/>
      <c r="H68" s="2"/>
      <c r="I68" s="2"/>
      <c r="J68" s="2"/>
      <c r="K68" s="2"/>
      <c r="L68" s="2"/>
      <c r="M68" s="2"/>
      <c r="N68" s="3"/>
    </row>
    <row r="69" spans="1:14" x14ac:dyDescent="0.25">
      <c r="A69" s="1" t="s">
        <v>35</v>
      </c>
      <c r="B69" s="7"/>
      <c r="C69" s="70"/>
      <c r="D69" s="70"/>
      <c r="E69" s="2"/>
      <c r="F69" s="2"/>
      <c r="G69" s="2"/>
      <c r="H69" s="2"/>
      <c r="I69" s="2"/>
      <c r="J69" s="2"/>
      <c r="K69" s="2"/>
      <c r="L69" s="2"/>
      <c r="M69" s="2"/>
      <c r="N69" s="3"/>
    </row>
    <row r="70" spans="1:14" x14ac:dyDescent="0.25">
      <c r="A70" s="1" t="s">
        <v>40</v>
      </c>
      <c r="B70" s="7"/>
      <c r="C70" s="60"/>
      <c r="D70" s="60"/>
      <c r="E70" s="2"/>
      <c r="F70" s="2"/>
      <c r="G70" s="2"/>
      <c r="H70" s="2"/>
      <c r="I70" s="2"/>
      <c r="J70" s="2"/>
      <c r="K70" s="2"/>
      <c r="L70" s="2"/>
      <c r="M70" s="2"/>
      <c r="N70" s="3"/>
    </row>
    <row r="71" spans="1:14" x14ac:dyDescent="0.25">
      <c r="A71" s="1" t="s">
        <v>36</v>
      </c>
      <c r="B71" s="2"/>
      <c r="C71" s="70"/>
      <c r="D71" s="70"/>
      <c r="E71" s="2"/>
      <c r="F71" s="2"/>
      <c r="G71" s="2"/>
      <c r="H71" s="2"/>
      <c r="I71" s="2"/>
      <c r="J71" s="2"/>
      <c r="K71" s="2"/>
      <c r="L71" s="2"/>
      <c r="M71" s="2"/>
      <c r="N71" s="3"/>
    </row>
    <row r="72" spans="1:14" x14ac:dyDescent="0.25">
      <c r="A72" s="1" t="s">
        <v>37</v>
      </c>
      <c r="B72" s="51"/>
      <c r="C72" s="71"/>
      <c r="D72" s="70"/>
      <c r="E72" s="2"/>
      <c r="F72" s="2"/>
      <c r="G72" s="2"/>
      <c r="H72" s="2"/>
      <c r="I72" s="2"/>
      <c r="J72" s="2"/>
      <c r="K72" s="2"/>
      <c r="L72" s="2"/>
      <c r="M72" s="2"/>
      <c r="N72" s="3"/>
    </row>
    <row r="73" spans="1:14" ht="15.75" thickBot="1" x14ac:dyDescent="0.3">
      <c r="A73" s="43" t="s">
        <v>38</v>
      </c>
      <c r="B73" s="61"/>
      <c r="C73" s="72"/>
      <c r="D73" s="72"/>
      <c r="E73" s="41"/>
      <c r="F73" s="41"/>
      <c r="G73" s="41"/>
      <c r="H73" s="41"/>
      <c r="I73" s="41"/>
      <c r="J73" s="41"/>
      <c r="K73" s="41"/>
      <c r="L73" s="41"/>
      <c r="M73" s="41"/>
      <c r="N73" s="44"/>
    </row>
  </sheetData>
  <protectedRanges>
    <protectedRange sqref="B68:N73" name="Intervalo4"/>
    <protectedRange sqref="D56" name="Intervalo2"/>
    <protectedRange sqref="E11:E13" name="Intervalo1"/>
    <protectedRange sqref="D62" name="Intervalo3"/>
  </protectedRanges>
  <mergeCells count="49">
    <mergeCell ref="C73:D73"/>
    <mergeCell ref="A56:C56"/>
    <mergeCell ref="A57:C58"/>
    <mergeCell ref="A61:C62"/>
    <mergeCell ref="A63:C64"/>
    <mergeCell ref="D63:D64"/>
    <mergeCell ref="A66:N67"/>
    <mergeCell ref="C68:D68"/>
    <mergeCell ref="C69:D69"/>
    <mergeCell ref="C71:D71"/>
    <mergeCell ref="C72:D72"/>
    <mergeCell ref="E63:E64"/>
    <mergeCell ref="A53:N54"/>
    <mergeCell ref="C41:D41"/>
    <mergeCell ref="E41:I41"/>
    <mergeCell ref="C42:D42"/>
    <mergeCell ref="E42:I42"/>
    <mergeCell ref="C43:D43"/>
    <mergeCell ref="E43:I43"/>
    <mergeCell ref="C44:D44"/>
    <mergeCell ref="E44:I44"/>
    <mergeCell ref="A46:N47"/>
    <mergeCell ref="A49:C49"/>
    <mergeCell ref="A50:C51"/>
    <mergeCell ref="C30:D30"/>
    <mergeCell ref="E30:I30"/>
    <mergeCell ref="A32:N33"/>
    <mergeCell ref="A39:B39"/>
    <mergeCell ref="C39:D40"/>
    <mergeCell ref="E39:I40"/>
    <mergeCell ref="L39:M40"/>
    <mergeCell ref="C27:D27"/>
    <mergeCell ref="E27:I27"/>
    <mergeCell ref="C28:D28"/>
    <mergeCell ref="E28:I28"/>
    <mergeCell ref="C29:D29"/>
    <mergeCell ref="E29:I29"/>
    <mergeCell ref="A16:C16"/>
    <mergeCell ref="A19:N20"/>
    <mergeCell ref="A25:B25"/>
    <mergeCell ref="C25:D26"/>
    <mergeCell ref="E25:I26"/>
    <mergeCell ref="L25:M26"/>
    <mergeCell ref="A15:D15"/>
    <mergeCell ref="G2:M5"/>
    <mergeCell ref="A7:N8"/>
    <mergeCell ref="A10:C10"/>
    <mergeCell ref="E10:F10"/>
    <mergeCell ref="G10:H13"/>
  </mergeCells>
  <conditionalFormatting sqref="B28">
    <cfRule type="cellIs" dxfId="99" priority="30" operator="greaterThan">
      <formula>$B$26</formula>
    </cfRule>
    <cfRule type="cellIs" dxfId="98" priority="31" operator="lessThan">
      <formula>$B$26</formula>
    </cfRule>
  </conditionalFormatting>
  <conditionalFormatting sqref="B29">
    <cfRule type="cellIs" dxfId="97" priority="28" operator="greaterThan">
      <formula>$B$26</formula>
    </cfRule>
    <cfRule type="cellIs" dxfId="96" priority="29" operator="lessThan">
      <formula>$B$26</formula>
    </cfRule>
  </conditionalFormatting>
  <conditionalFormatting sqref="B30">
    <cfRule type="cellIs" dxfId="95" priority="26" operator="greaterThan">
      <formula>$B$26</formula>
    </cfRule>
    <cfRule type="cellIs" dxfId="94" priority="27" operator="lessThan">
      <formula>$B$26</formula>
    </cfRule>
  </conditionalFormatting>
  <conditionalFormatting sqref="C27:D30">
    <cfRule type="cellIs" dxfId="93" priority="24" operator="notBetween">
      <formula>0.05</formula>
      <formula>0.8</formula>
    </cfRule>
    <cfRule type="cellIs" dxfId="92" priority="25" operator="between">
      <formula>0.05</formula>
      <formula>0.8</formula>
    </cfRule>
  </conditionalFormatting>
  <conditionalFormatting sqref="B27">
    <cfRule type="cellIs" dxfId="91" priority="21" operator="greaterThan">
      <formula>$B$26</formula>
    </cfRule>
    <cfRule type="cellIs" dxfId="90" priority="22" operator="lessThan">
      <formula>$B$26</formula>
    </cfRule>
    <cfRule type="colorScale" priority="23">
      <colorScale>
        <cfvo type="num" val="IF(#REF!&gt;$B$26,)"/>
        <cfvo type="num" val="IF(#REF!&lt;$B$26,)"/>
        <color rgb="FFFF0000"/>
        <color rgb="FF92D050"/>
      </colorScale>
    </cfRule>
  </conditionalFormatting>
  <conditionalFormatting sqref="C41:D44">
    <cfRule type="cellIs" dxfId="89" priority="19" operator="notBetween">
      <formula>0.05</formula>
      <formula>0.8</formula>
    </cfRule>
    <cfRule type="cellIs" dxfId="88" priority="20" operator="between">
      <formula>0.05</formula>
      <formula>0.8</formula>
    </cfRule>
  </conditionalFormatting>
  <conditionalFormatting sqref="B42">
    <cfRule type="cellIs" dxfId="87" priority="8" operator="greaterThan">
      <formula>$B$26</formula>
    </cfRule>
    <cfRule type="cellIs" dxfId="86" priority="9" operator="lessThan">
      <formula>$B$26</formula>
    </cfRule>
  </conditionalFormatting>
  <conditionalFormatting sqref="B43">
    <cfRule type="cellIs" dxfId="85" priority="6" operator="greaterThan">
      <formula>$B$26</formula>
    </cfRule>
    <cfRule type="cellIs" dxfId="84" priority="7" operator="lessThan">
      <formula>$B$26</formula>
    </cfRule>
  </conditionalFormatting>
  <conditionalFormatting sqref="B44">
    <cfRule type="cellIs" dxfId="83" priority="4" operator="greaterThan">
      <formula>$B$26</formula>
    </cfRule>
    <cfRule type="cellIs" dxfId="82" priority="5" operator="lessThan">
      <formula>$B$26</formula>
    </cfRule>
  </conditionalFormatting>
  <conditionalFormatting sqref="B41">
    <cfRule type="cellIs" dxfId="81" priority="1" operator="greaterThan">
      <formula>$B$26</formula>
    </cfRule>
    <cfRule type="cellIs" dxfId="80" priority="2" operator="lessThan">
      <formula>$B$26</formula>
    </cfRule>
    <cfRule type="colorScale" priority="3">
      <colorScale>
        <cfvo type="num" val="IF(#REF!&gt;$B$26,)"/>
        <cfvo type="num" val="IF(#REF!&lt;$B$26,)"/>
        <color rgb="FFFF0000"/>
        <color rgb="FF92D050"/>
      </colorScale>
    </cfRule>
  </conditionalFormatting>
  <pageMargins left="0.511811024" right="0.511811024" top="0.78740157499999996" bottom="0.78740157499999996" header="0.31496062000000002" footer="0.31496062000000002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view="pageBreakPreview" zoomScale="115" zoomScaleNormal="70" zoomScaleSheetLayoutView="115" workbookViewId="0">
      <selection activeCell="L42" sqref="L42"/>
    </sheetView>
  </sheetViews>
  <sheetFormatPr defaultRowHeight="15" x14ac:dyDescent="0.25"/>
  <cols>
    <col min="1" max="1" width="17.42578125" customWidth="1"/>
    <col min="2" max="2" width="11.85546875" customWidth="1"/>
  </cols>
  <sheetData>
    <row r="1" spans="1:14" ht="15.75" thickBot="1" x14ac:dyDescent="0.3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ht="15.75" thickTop="1" x14ac:dyDescent="0.25">
      <c r="A2" s="6"/>
      <c r="B2" s="2"/>
      <c r="C2" s="2"/>
      <c r="D2" s="2"/>
      <c r="E2" s="2"/>
      <c r="F2" s="2"/>
      <c r="G2" s="125" t="s">
        <v>46</v>
      </c>
      <c r="H2" s="126"/>
      <c r="I2" s="126"/>
      <c r="J2" s="126"/>
      <c r="K2" s="126"/>
      <c r="L2" s="126"/>
      <c r="M2" s="127"/>
      <c r="N2" s="3"/>
    </row>
    <row r="3" spans="1:14" x14ac:dyDescent="0.25">
      <c r="A3" s="6"/>
      <c r="B3" s="2"/>
      <c r="C3" s="2"/>
      <c r="D3" s="2"/>
      <c r="E3" s="2"/>
      <c r="F3" s="2"/>
      <c r="G3" s="128"/>
      <c r="H3" s="129"/>
      <c r="I3" s="129"/>
      <c r="J3" s="129"/>
      <c r="K3" s="129"/>
      <c r="L3" s="129"/>
      <c r="M3" s="130"/>
      <c r="N3" s="3"/>
    </row>
    <row r="4" spans="1:14" x14ac:dyDescent="0.25">
      <c r="A4" s="6"/>
      <c r="B4" s="2"/>
      <c r="C4" s="2"/>
      <c r="D4" s="2"/>
      <c r="E4" s="2"/>
      <c r="F4" s="2"/>
      <c r="G4" s="128"/>
      <c r="H4" s="129"/>
      <c r="I4" s="129"/>
      <c r="J4" s="129"/>
      <c r="K4" s="129"/>
      <c r="L4" s="129"/>
      <c r="M4" s="130"/>
      <c r="N4" s="3"/>
    </row>
    <row r="5" spans="1:14" ht="15.75" thickBot="1" x14ac:dyDescent="0.3">
      <c r="A5" s="6"/>
      <c r="B5" s="2"/>
      <c r="C5" s="2"/>
      <c r="D5" s="2"/>
      <c r="E5" s="2"/>
      <c r="F5" s="2"/>
      <c r="G5" s="131"/>
      <c r="H5" s="132"/>
      <c r="I5" s="132"/>
      <c r="J5" s="132"/>
      <c r="K5" s="132"/>
      <c r="L5" s="132"/>
      <c r="M5" s="133"/>
      <c r="N5" s="3"/>
    </row>
    <row r="6" spans="1:14" ht="16.5" thickTop="1" thickBot="1" x14ac:dyDescent="0.3">
      <c r="A6" s="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</row>
    <row r="7" spans="1:14" x14ac:dyDescent="0.25">
      <c r="A7" s="78" t="s">
        <v>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</row>
    <row r="8" spans="1:14" x14ac:dyDescent="0.25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3"/>
    </row>
    <row r="9" spans="1:14" ht="15.75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</row>
    <row r="10" spans="1:14" ht="15.75" thickTop="1" x14ac:dyDescent="0.25">
      <c r="A10" s="84" t="s">
        <v>1</v>
      </c>
      <c r="B10" s="85"/>
      <c r="C10" s="86"/>
      <c r="D10" s="2"/>
      <c r="E10" s="84" t="s">
        <v>2</v>
      </c>
      <c r="F10" s="85"/>
      <c r="G10" s="87" t="s">
        <v>3</v>
      </c>
      <c r="H10" s="88"/>
      <c r="I10" s="2"/>
      <c r="J10" s="2"/>
      <c r="K10" s="2"/>
      <c r="L10" s="2"/>
      <c r="M10" s="2"/>
      <c r="N10" s="3"/>
    </row>
    <row r="11" spans="1:14" x14ac:dyDescent="0.25">
      <c r="A11" s="4" t="s">
        <v>4</v>
      </c>
      <c r="B11" s="5">
        <f>E11</f>
        <v>0</v>
      </c>
      <c r="C11" s="45" t="s">
        <v>5</v>
      </c>
      <c r="D11" s="2"/>
      <c r="E11" s="6"/>
      <c r="F11" s="46" t="s">
        <v>5</v>
      </c>
      <c r="G11" s="89"/>
      <c r="H11" s="90"/>
      <c r="I11" s="2"/>
      <c r="J11" s="7"/>
      <c r="K11" s="2"/>
      <c r="L11" s="2"/>
      <c r="M11" s="7"/>
      <c r="N11" s="3"/>
    </row>
    <row r="12" spans="1:14" x14ac:dyDescent="0.25">
      <c r="A12" s="8" t="s">
        <v>6</v>
      </c>
      <c r="B12" s="5">
        <f>E12</f>
        <v>0</v>
      </c>
      <c r="C12" s="45" t="s">
        <v>5</v>
      </c>
      <c r="D12" s="2"/>
      <c r="E12" s="6"/>
      <c r="F12" s="46" t="s">
        <v>5</v>
      </c>
      <c r="G12" s="89"/>
      <c r="H12" s="90"/>
      <c r="I12" s="2"/>
      <c r="J12" s="7"/>
      <c r="K12" s="2"/>
      <c r="L12" s="2"/>
      <c r="M12" s="7"/>
      <c r="N12" s="3"/>
    </row>
    <row r="13" spans="1:14" ht="15.75" thickBot="1" x14ac:dyDescent="0.3">
      <c r="A13" s="9" t="s">
        <v>7</v>
      </c>
      <c r="B13" s="10">
        <f>E13</f>
        <v>0</v>
      </c>
      <c r="C13" s="11" t="s">
        <v>41</v>
      </c>
      <c r="D13" s="2"/>
      <c r="E13" s="12"/>
      <c r="F13" s="47" t="s">
        <v>41</v>
      </c>
      <c r="G13" s="91"/>
      <c r="H13" s="92"/>
      <c r="I13" s="2"/>
      <c r="J13" s="7"/>
      <c r="K13" s="2"/>
      <c r="L13" s="2"/>
      <c r="M13" s="7"/>
      <c r="N13" s="3"/>
    </row>
    <row r="14" spans="1:14" ht="15.75" thickBot="1" x14ac:dyDescent="0.3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</row>
    <row r="15" spans="1:14" x14ac:dyDescent="0.25">
      <c r="A15" s="84" t="s">
        <v>8</v>
      </c>
      <c r="B15" s="85"/>
      <c r="C15" s="85"/>
      <c r="D15" s="86"/>
      <c r="E15" s="2"/>
      <c r="F15" s="2"/>
      <c r="G15" s="2"/>
      <c r="H15" s="2"/>
      <c r="I15" s="2"/>
      <c r="J15" s="2"/>
      <c r="K15" s="2"/>
      <c r="L15" s="2"/>
      <c r="M15" s="2"/>
      <c r="N15" s="3"/>
    </row>
    <row r="16" spans="1:14" ht="15.75" thickBot="1" x14ac:dyDescent="0.3">
      <c r="A16" s="93" t="str">
        <f>IF(D16&gt;0.53,"Sub-critical Flow","Critical Flow")</f>
        <v>Sub-critical Flow</v>
      </c>
      <c r="B16" s="94"/>
      <c r="C16" s="94"/>
      <c r="D16" s="13">
        <f>(B12+1)/(B11+1)</f>
        <v>1</v>
      </c>
      <c r="E16" s="2"/>
      <c r="F16" s="2"/>
      <c r="G16" s="2"/>
      <c r="H16" s="2"/>
      <c r="I16" s="2"/>
      <c r="J16" s="2"/>
      <c r="K16" s="2"/>
      <c r="L16" s="2"/>
      <c r="M16" s="2"/>
      <c r="N16" s="3"/>
    </row>
    <row r="17" spans="1:14" x14ac:dyDescent="0.25">
      <c r="A17" s="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</row>
    <row r="18" spans="1:14" ht="15.75" thickBot="1" x14ac:dyDescent="0.3">
      <c r="A18" s="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</row>
    <row r="19" spans="1:14" x14ac:dyDescent="0.25">
      <c r="A19" s="78" t="s">
        <v>9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</row>
    <row r="20" spans="1:14" x14ac:dyDescent="0.25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3"/>
    </row>
    <row r="21" spans="1:14" ht="15.75" thickBot="1" x14ac:dyDescent="0.3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</row>
    <row r="22" spans="1:14" ht="15.75" thickBot="1" x14ac:dyDescent="0.3">
      <c r="A22" s="14" t="s">
        <v>10</v>
      </c>
      <c r="B22" s="15" t="e">
        <f>IF(D16&gt;0.53,B13/(SQRT((B12+1)*((B11+1)-(B12+1)))),(B13*2)/(B11+1))</f>
        <v>#DIV/0!</v>
      </c>
      <c r="C22" s="16"/>
      <c r="D22" s="16"/>
      <c r="E22" s="16"/>
      <c r="F22" s="2"/>
      <c r="G22" s="2"/>
      <c r="H22" s="2"/>
      <c r="I22" s="2"/>
      <c r="J22" s="2"/>
      <c r="K22" s="17"/>
      <c r="L22" s="2"/>
      <c r="M22" s="2"/>
      <c r="N22" s="3"/>
    </row>
    <row r="23" spans="1:14" x14ac:dyDescent="0.25">
      <c r="A23" s="18"/>
      <c r="B23" s="19"/>
      <c r="C23" s="19"/>
      <c r="D23" s="16"/>
      <c r="E23" s="16"/>
      <c r="F23" s="2"/>
      <c r="G23" s="2"/>
      <c r="H23" s="2"/>
      <c r="I23" s="2"/>
      <c r="J23" s="2"/>
      <c r="K23" s="2"/>
      <c r="L23" s="2"/>
      <c r="M23" s="2"/>
      <c r="N23" s="3"/>
    </row>
    <row r="24" spans="1:14" ht="15.75" thickBot="1" x14ac:dyDescent="0.3">
      <c r="A24" s="18" t="s">
        <v>11</v>
      </c>
      <c r="B24" s="19"/>
      <c r="C24" s="19"/>
      <c r="D24" s="16"/>
      <c r="E24" s="16"/>
      <c r="F24" s="2"/>
      <c r="G24" s="2"/>
      <c r="H24" s="2"/>
      <c r="I24" s="2"/>
      <c r="J24" s="2"/>
      <c r="K24" s="2"/>
      <c r="L24" s="2"/>
      <c r="M24" s="2"/>
      <c r="N24" s="3"/>
    </row>
    <row r="25" spans="1:14" ht="15.75" thickBot="1" x14ac:dyDescent="0.3">
      <c r="A25" s="95" t="s">
        <v>12</v>
      </c>
      <c r="B25" s="96"/>
      <c r="C25" s="97" t="s">
        <v>13</v>
      </c>
      <c r="D25" s="98"/>
      <c r="E25" s="101" t="s">
        <v>14</v>
      </c>
      <c r="F25" s="102"/>
      <c r="G25" s="102"/>
      <c r="H25" s="102"/>
      <c r="I25" s="103"/>
      <c r="J25" s="2"/>
      <c r="K25" s="2"/>
      <c r="L25" s="107" t="s">
        <v>15</v>
      </c>
      <c r="M25" s="108"/>
      <c r="N25" s="3"/>
    </row>
    <row r="26" spans="1:14" x14ac:dyDescent="0.25">
      <c r="A26" s="20" t="s">
        <v>16</v>
      </c>
      <c r="B26" s="21" t="s">
        <v>17</v>
      </c>
      <c r="C26" s="99"/>
      <c r="D26" s="100"/>
      <c r="E26" s="104"/>
      <c r="F26" s="105"/>
      <c r="G26" s="105"/>
      <c r="H26" s="105"/>
      <c r="I26" s="106"/>
      <c r="J26" s="2"/>
      <c r="K26" s="2"/>
      <c r="L26" s="109"/>
      <c r="M26" s="110"/>
      <c r="N26" s="3"/>
    </row>
    <row r="27" spans="1:14" x14ac:dyDescent="0.25">
      <c r="A27" s="64" t="s">
        <v>18</v>
      </c>
      <c r="B27" s="22">
        <v>496</v>
      </c>
      <c r="C27" s="73" t="e">
        <f>B22/B27</f>
        <v>#DIV/0!</v>
      </c>
      <c r="D27" s="74"/>
      <c r="E27" s="75" t="e">
        <f t="shared" ref="E27:E29" si="0">IF(C27&lt;=5%,"Change the size...",IF(C27&gt;82%,"Change the size...",IF(L27&gt;150,"Outlet gas velocity in regulator too high. Change the size..","Ok !!")))</f>
        <v>#DIV/0!</v>
      </c>
      <c r="F27" s="76"/>
      <c r="G27" s="76"/>
      <c r="H27" s="76"/>
      <c r="I27" s="77"/>
      <c r="J27" s="2"/>
      <c r="K27" s="2"/>
      <c r="L27" s="23">
        <f>(B13*10^4)/(28.26*(25.4^2)*(B12+1))</f>
        <v>0</v>
      </c>
      <c r="M27" s="24" t="s">
        <v>19</v>
      </c>
      <c r="N27" s="3"/>
    </row>
    <row r="28" spans="1:14" x14ac:dyDescent="0.25">
      <c r="A28" s="25" t="s">
        <v>20</v>
      </c>
      <c r="B28" s="26">
        <v>1600</v>
      </c>
      <c r="C28" s="73" t="e">
        <f>B22/B28</f>
        <v>#DIV/0!</v>
      </c>
      <c r="D28" s="74"/>
      <c r="E28" s="115" t="e">
        <f t="shared" si="0"/>
        <v>#DIV/0!</v>
      </c>
      <c r="F28" s="116"/>
      <c r="G28" s="116"/>
      <c r="H28" s="116"/>
      <c r="I28" s="117"/>
      <c r="J28" s="2"/>
      <c r="K28" s="2"/>
      <c r="L28" s="23">
        <f>(B13*10^4)/(28.26*(50.8^2)*(B12+1))</f>
        <v>0</v>
      </c>
      <c r="M28" s="24" t="s">
        <v>19</v>
      </c>
      <c r="N28" s="3"/>
    </row>
    <row r="29" spans="1:14" ht="15.75" thickBot="1" x14ac:dyDescent="0.3">
      <c r="A29" s="27" t="s">
        <v>21</v>
      </c>
      <c r="B29" s="67">
        <v>3000</v>
      </c>
      <c r="C29" s="118" t="e">
        <f>B22/B29</f>
        <v>#DIV/0!</v>
      </c>
      <c r="D29" s="119"/>
      <c r="E29" s="120" t="e">
        <f t="shared" si="0"/>
        <v>#DIV/0!</v>
      </c>
      <c r="F29" s="121"/>
      <c r="G29" s="121"/>
      <c r="H29" s="121"/>
      <c r="I29" s="122"/>
      <c r="J29" s="2"/>
      <c r="K29" s="2"/>
      <c r="L29" s="29">
        <f>(B13*10^4)/(28.26*(76.2^2)*(B12+1))</f>
        <v>0</v>
      </c>
      <c r="M29" s="30" t="s">
        <v>19</v>
      </c>
      <c r="N29" s="3"/>
    </row>
    <row r="30" spans="1:14" ht="15.75" thickBot="1" x14ac:dyDescent="0.3">
      <c r="A30" s="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/>
    </row>
    <row r="31" spans="1:14" x14ac:dyDescent="0.25">
      <c r="A31" s="78" t="s">
        <v>25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80"/>
    </row>
    <row r="32" spans="1:14" x14ac:dyDescent="0.25">
      <c r="A32" s="81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3"/>
    </row>
    <row r="33" spans="1:14" x14ac:dyDescent="0.25">
      <c r="A33" s="1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3"/>
    </row>
    <row r="34" spans="1:14" ht="15.75" thickBot="1" x14ac:dyDescent="0.3">
      <c r="A34" s="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3"/>
    </row>
    <row r="35" spans="1:14" ht="15.75" thickBot="1" x14ac:dyDescent="0.3">
      <c r="A35" s="14" t="s">
        <v>10</v>
      </c>
      <c r="B35" s="15" t="e">
        <f>(IF(D16&gt;0.53,B13/(SQRT((B12+1)*((B11+1)-(B12+1)))),(B13*2)/(B11+1)))/0.75</f>
        <v>#DIV/0!</v>
      </c>
      <c r="C35" s="16"/>
      <c r="D35" s="16"/>
      <c r="E35" s="16"/>
      <c r="F35" s="2"/>
      <c r="G35" s="2"/>
      <c r="H35" s="2"/>
      <c r="I35" s="2"/>
      <c r="J35" s="2"/>
      <c r="K35" s="17"/>
      <c r="L35" s="2"/>
      <c r="M35" s="2"/>
      <c r="N35" s="3"/>
    </row>
    <row r="36" spans="1:14" x14ac:dyDescent="0.25">
      <c r="A36" s="18"/>
      <c r="B36" s="19"/>
      <c r="C36" s="19"/>
      <c r="D36" s="16"/>
      <c r="E36" s="16"/>
      <c r="F36" s="2"/>
      <c r="G36" s="2"/>
      <c r="H36" s="2"/>
      <c r="I36" s="2"/>
      <c r="J36" s="2"/>
      <c r="K36" s="2"/>
      <c r="L36" s="2"/>
      <c r="M36" s="2"/>
      <c r="N36" s="3"/>
    </row>
    <row r="37" spans="1:14" ht="15.75" thickBot="1" x14ac:dyDescent="0.3">
      <c r="A37" s="18" t="s">
        <v>11</v>
      </c>
      <c r="B37" s="19"/>
      <c r="C37" s="19"/>
      <c r="D37" s="16"/>
      <c r="E37" s="16"/>
      <c r="F37" s="2"/>
      <c r="G37" s="2"/>
      <c r="H37" s="2"/>
      <c r="I37" s="2"/>
      <c r="J37" s="2"/>
      <c r="K37" s="2"/>
      <c r="L37" s="2"/>
      <c r="M37" s="2"/>
      <c r="N37" s="3"/>
    </row>
    <row r="38" spans="1:14" ht="15.75" thickBot="1" x14ac:dyDescent="0.3">
      <c r="A38" s="95" t="s">
        <v>12</v>
      </c>
      <c r="B38" s="96"/>
      <c r="C38" s="97" t="s">
        <v>13</v>
      </c>
      <c r="D38" s="98"/>
      <c r="E38" s="101" t="s">
        <v>14</v>
      </c>
      <c r="F38" s="102"/>
      <c r="G38" s="102"/>
      <c r="H38" s="102"/>
      <c r="I38" s="103"/>
      <c r="J38" s="2"/>
      <c r="K38" s="2"/>
      <c r="L38" s="107" t="s">
        <v>15</v>
      </c>
      <c r="M38" s="108"/>
      <c r="N38" s="3"/>
    </row>
    <row r="39" spans="1:14" x14ac:dyDescent="0.25">
      <c r="A39" s="20" t="s">
        <v>16</v>
      </c>
      <c r="B39" s="21" t="s">
        <v>17</v>
      </c>
      <c r="C39" s="99"/>
      <c r="D39" s="100"/>
      <c r="E39" s="104"/>
      <c r="F39" s="105"/>
      <c r="G39" s="105"/>
      <c r="H39" s="105"/>
      <c r="I39" s="106"/>
      <c r="J39" s="2"/>
      <c r="K39" s="2"/>
      <c r="L39" s="109"/>
      <c r="M39" s="110"/>
      <c r="N39" s="3"/>
    </row>
    <row r="40" spans="1:14" x14ac:dyDescent="0.25">
      <c r="A40" s="64" t="s">
        <v>18</v>
      </c>
      <c r="B40" s="22">
        <v>496</v>
      </c>
      <c r="C40" s="73" t="e">
        <f>B35/B40</f>
        <v>#DIV/0!</v>
      </c>
      <c r="D40" s="74"/>
      <c r="E40" s="115" t="e">
        <f>IF(C40&lt;=5%,"Change the size...",IF(C40&gt;82%,"Change the size...",IF(L40&gt;150,"Outlet gas velocity in regulator too high...Change the size...","Ok !!")))</f>
        <v>#DIV/0!</v>
      </c>
      <c r="F40" s="116"/>
      <c r="G40" s="116"/>
      <c r="H40" s="116"/>
      <c r="I40" s="117"/>
      <c r="J40" s="2"/>
      <c r="K40" s="2"/>
      <c r="L40" s="23">
        <f>(B13*10^4)/(28.26*(25.4^2)*(B12+1))</f>
        <v>0</v>
      </c>
      <c r="M40" s="24" t="s">
        <v>19</v>
      </c>
      <c r="N40" s="3"/>
    </row>
    <row r="41" spans="1:14" x14ac:dyDescent="0.25">
      <c r="A41" s="25" t="s">
        <v>20</v>
      </c>
      <c r="B41" s="26">
        <v>1600</v>
      </c>
      <c r="C41" s="73" t="e">
        <f>B35/B41</f>
        <v>#DIV/0!</v>
      </c>
      <c r="D41" s="74"/>
      <c r="E41" s="115" t="e">
        <f>IF(C41&lt;=5%,"Change the size...",IF(C41&gt;82%,"Change the size...",IF(L41&gt;150,"Outlet gas velocity in regulator too high...Change the size...","Ok !!")))</f>
        <v>#DIV/0!</v>
      </c>
      <c r="F41" s="116"/>
      <c r="G41" s="116"/>
      <c r="H41" s="116"/>
      <c r="I41" s="117"/>
      <c r="J41" s="2"/>
      <c r="K41" s="2"/>
      <c r="L41" s="23">
        <f>(B13*10^4)/(28.26*(50.8^2)*(B12+1))</f>
        <v>0</v>
      </c>
      <c r="M41" s="24" t="s">
        <v>19</v>
      </c>
      <c r="N41" s="3"/>
    </row>
    <row r="42" spans="1:14" ht="15.75" thickBot="1" x14ac:dyDescent="0.3">
      <c r="A42" s="27" t="s">
        <v>21</v>
      </c>
      <c r="B42" s="67">
        <v>3000</v>
      </c>
      <c r="C42" s="118" t="e">
        <f>B35/B42</f>
        <v>#DIV/0!</v>
      </c>
      <c r="D42" s="119"/>
      <c r="E42" s="120" t="e">
        <f>IF(C42&lt;=5%,"Change the size...",IF(C42&gt;82%,"Change the size...",IF(L42&gt;150,"Outlet gas velocity in regulator too high...Change the size...","Ok !!")))</f>
        <v>#DIV/0!</v>
      </c>
      <c r="F42" s="121"/>
      <c r="G42" s="121"/>
      <c r="H42" s="121"/>
      <c r="I42" s="122"/>
      <c r="J42" s="2"/>
      <c r="K42" s="2"/>
      <c r="L42" s="29">
        <f>(B13*10^4)/(28.26*(76.2^2)*(B12+1))</f>
        <v>0</v>
      </c>
      <c r="M42" s="30" t="s">
        <v>19</v>
      </c>
      <c r="N42" s="3"/>
    </row>
    <row r="43" spans="1:14" ht="15.75" thickBot="1" x14ac:dyDescent="0.3">
      <c r="A43" s="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</row>
    <row r="44" spans="1:14" x14ac:dyDescent="0.25">
      <c r="A44" s="78" t="s">
        <v>26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80"/>
    </row>
    <row r="45" spans="1:14" x14ac:dyDescent="0.25">
      <c r="A45" s="81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3"/>
    </row>
    <row r="46" spans="1:14" ht="15.75" thickBot="1" x14ac:dyDescent="0.3">
      <c r="A46" s="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</row>
    <row r="47" spans="1:14" x14ac:dyDescent="0.25">
      <c r="A47" s="123" t="s">
        <v>27</v>
      </c>
      <c r="B47" s="124"/>
      <c r="C47" s="124"/>
      <c r="D47" s="31">
        <v>40</v>
      </c>
      <c r="E47" s="32" t="s">
        <v>19</v>
      </c>
      <c r="F47" s="2"/>
      <c r="G47" s="2"/>
      <c r="H47" s="2"/>
      <c r="I47" s="2"/>
      <c r="J47" s="2"/>
      <c r="K47" s="2"/>
      <c r="L47" s="2"/>
      <c r="M47" s="2"/>
      <c r="N47" s="3"/>
    </row>
    <row r="48" spans="1:14" x14ac:dyDescent="0.25">
      <c r="A48" s="111" t="s">
        <v>28</v>
      </c>
      <c r="B48" s="112"/>
      <c r="C48" s="112"/>
      <c r="D48" s="33">
        <f>SQRT((B13*10^4)/(28.26*D47*(B11+1)))</f>
        <v>0</v>
      </c>
      <c r="E48" s="34" t="s">
        <v>29</v>
      </c>
      <c r="F48" s="2"/>
      <c r="G48" s="2"/>
      <c r="H48" s="2"/>
      <c r="I48" s="2"/>
      <c r="J48" s="2"/>
      <c r="K48" s="2"/>
      <c r="L48" s="2"/>
      <c r="M48" s="2"/>
      <c r="N48" s="3"/>
    </row>
    <row r="49" spans="1:14" ht="15.75" thickBot="1" x14ac:dyDescent="0.3">
      <c r="A49" s="113"/>
      <c r="B49" s="114"/>
      <c r="C49" s="114"/>
      <c r="D49" s="55">
        <f>D48/25.4</f>
        <v>0</v>
      </c>
      <c r="E49" s="36" t="s">
        <v>30</v>
      </c>
      <c r="F49" s="2"/>
      <c r="G49" s="2"/>
      <c r="H49" s="2"/>
      <c r="I49" s="2"/>
      <c r="J49" s="2"/>
      <c r="K49" s="2"/>
      <c r="L49" s="2"/>
      <c r="M49" s="2"/>
      <c r="N49" s="3"/>
    </row>
    <row r="50" spans="1:14" ht="15.75" thickBot="1" x14ac:dyDescent="0.3">
      <c r="A50" s="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</row>
    <row r="51" spans="1:14" x14ac:dyDescent="0.25">
      <c r="A51" s="78" t="s">
        <v>31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80"/>
    </row>
    <row r="52" spans="1:14" x14ac:dyDescent="0.25">
      <c r="A52" s="81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3"/>
    </row>
    <row r="53" spans="1:14" ht="15.75" thickBot="1" x14ac:dyDescent="0.3">
      <c r="A53" s="6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</row>
    <row r="54" spans="1:14" x14ac:dyDescent="0.25">
      <c r="A54" s="123" t="s">
        <v>27</v>
      </c>
      <c r="B54" s="124"/>
      <c r="C54" s="124"/>
      <c r="D54" s="37">
        <v>20</v>
      </c>
      <c r="E54" s="38" t="s">
        <v>19</v>
      </c>
      <c r="F54" s="2"/>
      <c r="G54" s="2"/>
      <c r="H54" s="2"/>
      <c r="I54" s="2"/>
      <c r="J54" s="2"/>
      <c r="K54" s="2"/>
      <c r="L54" s="2"/>
      <c r="M54" s="2"/>
      <c r="N54" s="3"/>
    </row>
    <row r="55" spans="1:14" x14ac:dyDescent="0.25">
      <c r="A55" s="111" t="s">
        <v>28</v>
      </c>
      <c r="B55" s="112"/>
      <c r="C55" s="112"/>
      <c r="D55" s="33">
        <f>SQRT((B13*10^4)/(28.26*D54*(B12+1)))</f>
        <v>0</v>
      </c>
      <c r="E55" s="34" t="s">
        <v>29</v>
      </c>
      <c r="F55" s="2"/>
      <c r="G55" s="2"/>
      <c r="H55" s="2"/>
      <c r="I55" s="2"/>
      <c r="J55" s="2"/>
      <c r="K55" s="2"/>
      <c r="L55" s="2"/>
      <c r="M55" s="2"/>
      <c r="N55" s="3"/>
    </row>
    <row r="56" spans="1:14" ht="15.75" thickBot="1" x14ac:dyDescent="0.3">
      <c r="A56" s="113"/>
      <c r="B56" s="114"/>
      <c r="C56" s="114"/>
      <c r="D56" s="35">
        <f>D55/25.4</f>
        <v>0</v>
      </c>
      <c r="E56" s="36" t="s">
        <v>30</v>
      </c>
      <c r="F56" s="2"/>
      <c r="G56" s="2"/>
      <c r="H56" s="2"/>
      <c r="I56" s="2"/>
      <c r="J56" s="2"/>
      <c r="K56" s="2"/>
      <c r="L56" s="2"/>
      <c r="M56" s="2"/>
      <c r="N56" s="3"/>
    </row>
    <row r="57" spans="1:14" x14ac:dyDescent="0.25">
      <c r="A57" s="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</row>
    <row r="58" spans="1:14" ht="15.75" thickBot="1" x14ac:dyDescent="0.3">
      <c r="A58" s="18" t="s">
        <v>32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</row>
    <row r="59" spans="1:14" x14ac:dyDescent="0.25">
      <c r="A59" s="134" t="s">
        <v>28</v>
      </c>
      <c r="B59" s="135"/>
      <c r="C59" s="135"/>
      <c r="D59" s="39">
        <f>D60*25.4</f>
        <v>50.8</v>
      </c>
      <c r="E59" s="40" t="s">
        <v>29</v>
      </c>
      <c r="F59" s="2"/>
      <c r="G59" s="2"/>
      <c r="H59" s="2"/>
      <c r="I59" s="2"/>
      <c r="J59" s="2"/>
      <c r="K59" s="2"/>
      <c r="L59" s="2"/>
      <c r="M59" s="2"/>
      <c r="N59" s="3"/>
    </row>
    <row r="60" spans="1:14" ht="15.75" thickBot="1" x14ac:dyDescent="0.3">
      <c r="A60" s="113"/>
      <c r="B60" s="114"/>
      <c r="C60" s="114"/>
      <c r="D60" s="41">
        <v>2</v>
      </c>
      <c r="E60" s="42" t="s">
        <v>30</v>
      </c>
      <c r="F60" s="2"/>
      <c r="G60" s="2"/>
      <c r="H60" s="2"/>
      <c r="I60" s="2"/>
      <c r="J60" s="2"/>
      <c r="K60" s="2"/>
      <c r="L60" s="2"/>
      <c r="M60" s="2"/>
      <c r="N60" s="3"/>
    </row>
    <row r="61" spans="1:14" x14ac:dyDescent="0.25">
      <c r="A61" s="136" t="s">
        <v>33</v>
      </c>
      <c r="B61" s="137"/>
      <c r="C61" s="137"/>
      <c r="D61" s="140">
        <f>(B13*10^4)/(28.26*(D59^2)*(B12+1))</f>
        <v>0</v>
      </c>
      <c r="E61" s="142" t="s">
        <v>19</v>
      </c>
      <c r="F61" s="2"/>
      <c r="G61" s="2"/>
      <c r="H61" s="2"/>
      <c r="I61" s="2"/>
      <c r="J61" s="2"/>
      <c r="K61" s="2"/>
      <c r="L61" s="2"/>
      <c r="M61" s="2"/>
      <c r="N61" s="3"/>
    </row>
    <row r="62" spans="1:14" ht="15.75" thickBot="1" x14ac:dyDescent="0.3">
      <c r="A62" s="138"/>
      <c r="B62" s="139"/>
      <c r="C62" s="139"/>
      <c r="D62" s="141"/>
      <c r="E62" s="143"/>
      <c r="F62" s="2"/>
      <c r="G62" s="2"/>
      <c r="H62" s="2"/>
      <c r="I62" s="2"/>
      <c r="J62" s="2"/>
      <c r="K62" s="2"/>
      <c r="L62" s="2"/>
      <c r="M62" s="2"/>
      <c r="N62" s="3"/>
    </row>
    <row r="63" spans="1:14" ht="15.75" thickBot="1" x14ac:dyDescent="0.3">
      <c r="A63" s="6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</row>
    <row r="64" spans="1:14" x14ac:dyDescent="0.25">
      <c r="A64" s="78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80"/>
    </row>
    <row r="65" spans="1:14" x14ac:dyDescent="0.25">
      <c r="A65" s="81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3"/>
    </row>
    <row r="66" spans="1:14" x14ac:dyDescent="0.25">
      <c r="A66" s="1" t="s">
        <v>34</v>
      </c>
      <c r="B66" s="7"/>
      <c r="C66" s="70"/>
      <c r="D66" s="70"/>
      <c r="E66" s="2"/>
      <c r="F66" s="2"/>
      <c r="G66" s="2"/>
      <c r="H66" s="2"/>
      <c r="I66" s="2"/>
      <c r="J66" s="2"/>
      <c r="K66" s="2"/>
      <c r="L66" s="2"/>
      <c r="M66" s="2"/>
      <c r="N66" s="3"/>
    </row>
    <row r="67" spans="1:14" x14ac:dyDescent="0.25">
      <c r="A67" s="1" t="s">
        <v>35</v>
      </c>
      <c r="B67" s="7"/>
      <c r="C67" s="70"/>
      <c r="D67" s="70"/>
      <c r="E67" s="2"/>
      <c r="F67" s="2"/>
      <c r="G67" s="2"/>
      <c r="H67" s="2"/>
      <c r="I67" s="2"/>
      <c r="J67" s="2"/>
      <c r="K67" s="2"/>
      <c r="L67" s="2"/>
      <c r="M67" s="2"/>
      <c r="N67" s="3"/>
    </row>
    <row r="68" spans="1:14" x14ac:dyDescent="0.25">
      <c r="A68" s="1" t="s">
        <v>40</v>
      </c>
      <c r="B68" s="7"/>
      <c r="C68" s="62"/>
      <c r="D68" s="62"/>
      <c r="E68" s="2"/>
      <c r="F68" s="2"/>
      <c r="G68" s="2"/>
      <c r="H68" s="2"/>
      <c r="I68" s="2"/>
      <c r="J68" s="2"/>
      <c r="K68" s="2"/>
      <c r="L68" s="2"/>
      <c r="M68" s="2"/>
      <c r="N68" s="3"/>
    </row>
    <row r="69" spans="1:14" x14ac:dyDescent="0.25">
      <c r="A69" s="1" t="s">
        <v>36</v>
      </c>
      <c r="B69" s="2"/>
      <c r="C69" s="70"/>
      <c r="D69" s="70"/>
      <c r="E69" s="2"/>
      <c r="F69" s="2"/>
      <c r="G69" s="2"/>
      <c r="H69" s="2"/>
      <c r="I69" s="2"/>
      <c r="J69" s="2"/>
      <c r="K69" s="2"/>
      <c r="L69" s="2"/>
      <c r="M69" s="2"/>
      <c r="N69" s="3"/>
    </row>
    <row r="70" spans="1:14" x14ac:dyDescent="0.25">
      <c r="A70" s="1" t="s">
        <v>37</v>
      </c>
      <c r="B70" s="51"/>
      <c r="C70" s="71"/>
      <c r="D70" s="70"/>
      <c r="E70" s="2"/>
      <c r="F70" s="2"/>
      <c r="G70" s="2"/>
      <c r="H70" s="2"/>
      <c r="I70" s="2"/>
      <c r="J70" s="2"/>
      <c r="K70" s="2"/>
      <c r="L70" s="2"/>
      <c r="M70" s="2"/>
      <c r="N70" s="3"/>
    </row>
    <row r="71" spans="1:14" ht="15.75" thickBot="1" x14ac:dyDescent="0.3">
      <c r="A71" s="43" t="s">
        <v>38</v>
      </c>
      <c r="B71" s="63"/>
      <c r="C71" s="72"/>
      <c r="D71" s="72"/>
      <c r="E71" s="41"/>
      <c r="F71" s="41"/>
      <c r="G71" s="41"/>
      <c r="H71" s="41"/>
      <c r="I71" s="41"/>
      <c r="J71" s="41"/>
      <c r="K71" s="41"/>
      <c r="L71" s="41"/>
      <c r="M71" s="41"/>
      <c r="N71" s="44"/>
    </row>
  </sheetData>
  <protectedRanges>
    <protectedRange sqref="B66:N71" name="Intervalo4"/>
    <protectedRange sqref="D54" name="Intervalo2"/>
    <protectedRange sqref="E11:E13" name="Intervalo1"/>
    <protectedRange sqref="D60" name="Intervalo3"/>
  </protectedRanges>
  <mergeCells count="45">
    <mergeCell ref="A15:D15"/>
    <mergeCell ref="G2:M5"/>
    <mergeCell ref="A7:N8"/>
    <mergeCell ref="A10:C10"/>
    <mergeCell ref="E10:F10"/>
    <mergeCell ref="G10:H13"/>
    <mergeCell ref="A16:C16"/>
    <mergeCell ref="A19:N20"/>
    <mergeCell ref="A25:B25"/>
    <mergeCell ref="C25:D26"/>
    <mergeCell ref="E25:I26"/>
    <mergeCell ref="L25:M26"/>
    <mergeCell ref="C27:D27"/>
    <mergeCell ref="E27:I27"/>
    <mergeCell ref="C28:D28"/>
    <mergeCell ref="E28:I28"/>
    <mergeCell ref="C29:D29"/>
    <mergeCell ref="E29:I29"/>
    <mergeCell ref="A31:N32"/>
    <mergeCell ref="A38:B38"/>
    <mergeCell ref="C38:D39"/>
    <mergeCell ref="E38:I39"/>
    <mergeCell ref="L38:M39"/>
    <mergeCell ref="A44:N45"/>
    <mergeCell ref="A47:C47"/>
    <mergeCell ref="A48:C49"/>
    <mergeCell ref="A51:N52"/>
    <mergeCell ref="C40:D40"/>
    <mergeCell ref="E40:I40"/>
    <mergeCell ref="C41:D41"/>
    <mergeCell ref="E41:I41"/>
    <mergeCell ref="C42:D42"/>
    <mergeCell ref="E42:I42"/>
    <mergeCell ref="C71:D71"/>
    <mergeCell ref="A54:C54"/>
    <mergeCell ref="A55:C56"/>
    <mergeCell ref="A59:C60"/>
    <mergeCell ref="A61:C62"/>
    <mergeCell ref="D61:D62"/>
    <mergeCell ref="A64:N65"/>
    <mergeCell ref="C66:D66"/>
    <mergeCell ref="C67:D67"/>
    <mergeCell ref="C69:D69"/>
    <mergeCell ref="C70:D70"/>
    <mergeCell ref="E61:E62"/>
  </mergeCells>
  <conditionalFormatting sqref="B28">
    <cfRule type="cellIs" dxfId="79" priority="28" operator="greaterThan">
      <formula>$B$26</formula>
    </cfRule>
    <cfRule type="cellIs" dxfId="78" priority="29" operator="lessThan">
      <formula>$B$26</formula>
    </cfRule>
  </conditionalFormatting>
  <conditionalFormatting sqref="B29">
    <cfRule type="cellIs" dxfId="77" priority="26" operator="greaterThan">
      <formula>$B$26</formula>
    </cfRule>
    <cfRule type="cellIs" dxfId="76" priority="27" operator="lessThan">
      <formula>$B$26</formula>
    </cfRule>
  </conditionalFormatting>
  <conditionalFormatting sqref="C27:D29">
    <cfRule type="cellIs" dxfId="75" priority="22" operator="notBetween">
      <formula>0.05</formula>
      <formula>0.8</formula>
    </cfRule>
    <cfRule type="cellIs" dxfId="74" priority="23" operator="between">
      <formula>0.05</formula>
      <formula>0.8</formula>
    </cfRule>
  </conditionalFormatting>
  <conditionalFormatting sqref="B27">
    <cfRule type="cellIs" dxfId="73" priority="19" operator="greaterThan">
      <formula>$B$26</formula>
    </cfRule>
    <cfRule type="cellIs" dxfId="72" priority="20" operator="lessThan">
      <formula>$B$26</formula>
    </cfRule>
    <cfRule type="colorScale" priority="21">
      <colorScale>
        <cfvo type="num" val="IF(#REF!&gt;$B$26,)"/>
        <cfvo type="num" val="IF(#REF!&lt;$B$26,)"/>
        <color rgb="FFFF0000"/>
        <color rgb="FF92D050"/>
      </colorScale>
    </cfRule>
  </conditionalFormatting>
  <conditionalFormatting sqref="C40:D42">
    <cfRule type="cellIs" dxfId="71" priority="17" operator="notBetween">
      <formula>0.05</formula>
      <formula>0.8</formula>
    </cfRule>
    <cfRule type="cellIs" dxfId="70" priority="18" operator="between">
      <formula>0.05</formula>
      <formula>0.8</formula>
    </cfRule>
  </conditionalFormatting>
  <conditionalFormatting sqref="B41">
    <cfRule type="cellIs" dxfId="69" priority="6" operator="greaterThan">
      <formula>$B$26</formula>
    </cfRule>
    <cfRule type="cellIs" dxfId="68" priority="7" operator="lessThan">
      <formula>$B$26</formula>
    </cfRule>
  </conditionalFormatting>
  <conditionalFormatting sqref="B40">
    <cfRule type="cellIs" dxfId="67" priority="1" operator="greaterThan">
      <formula>$B$26</formula>
    </cfRule>
    <cfRule type="cellIs" dxfId="66" priority="2" operator="lessThan">
      <formula>$B$26</formula>
    </cfRule>
    <cfRule type="colorScale" priority="3">
      <colorScale>
        <cfvo type="num" val="IF(#REF!&gt;$B$26,)"/>
        <cfvo type="num" val="IF(#REF!&lt;$B$26,)"/>
        <color rgb="FFFF0000"/>
        <color rgb="FF92D050"/>
      </colorScale>
    </cfRule>
  </conditionalFormatting>
  <conditionalFormatting sqref="B42">
    <cfRule type="cellIs" dxfId="65" priority="4" operator="greaterThan">
      <formula>$B$26</formula>
    </cfRule>
    <cfRule type="cellIs" dxfId="64" priority="5" operator="lessThan">
      <formula>$B$26</formula>
    </cfRule>
  </conditionalFormatting>
  <pageMargins left="0.511811024" right="0.511811024" top="0.78740157499999996" bottom="0.78740157499999996" header="0.31496062000000002" footer="0.31496062000000002"/>
  <pageSetup paperSize="9" scale="6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view="pageBreakPreview" topLeftCell="A55" zoomScale="115" zoomScaleNormal="70" zoomScaleSheetLayoutView="115" workbookViewId="0">
      <selection activeCell="E13" sqref="E13"/>
    </sheetView>
  </sheetViews>
  <sheetFormatPr defaultRowHeight="15" x14ac:dyDescent="0.25"/>
  <cols>
    <col min="1" max="1" width="17.42578125" customWidth="1"/>
    <col min="2" max="2" width="11.85546875" customWidth="1"/>
  </cols>
  <sheetData>
    <row r="1" spans="1:14" ht="15.75" thickBot="1" x14ac:dyDescent="0.3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ht="15.75" customHeight="1" thickTop="1" x14ac:dyDescent="0.25">
      <c r="A2" s="6"/>
      <c r="B2" s="2"/>
      <c r="C2" s="2"/>
      <c r="D2" s="2"/>
      <c r="E2" s="2"/>
      <c r="F2" s="2"/>
      <c r="G2" s="125" t="s">
        <v>52</v>
      </c>
      <c r="H2" s="126"/>
      <c r="I2" s="126"/>
      <c r="J2" s="126"/>
      <c r="K2" s="126"/>
      <c r="L2" s="126"/>
      <c r="M2" s="127"/>
      <c r="N2" s="3"/>
    </row>
    <row r="3" spans="1:14" ht="15" customHeight="1" x14ac:dyDescent="0.25">
      <c r="A3" s="6"/>
      <c r="B3" s="2"/>
      <c r="C3" s="2"/>
      <c r="D3" s="2"/>
      <c r="E3" s="2"/>
      <c r="F3" s="2"/>
      <c r="G3" s="128"/>
      <c r="H3" s="129"/>
      <c r="I3" s="129"/>
      <c r="J3" s="129"/>
      <c r="K3" s="129"/>
      <c r="L3" s="129"/>
      <c r="M3" s="130"/>
      <c r="N3" s="3"/>
    </row>
    <row r="4" spans="1:14" ht="15" customHeight="1" x14ac:dyDescent="0.25">
      <c r="A4" s="6"/>
      <c r="B4" s="2"/>
      <c r="C4" s="2"/>
      <c r="D4" s="2"/>
      <c r="E4" s="2"/>
      <c r="F4" s="2"/>
      <c r="G4" s="128"/>
      <c r="H4" s="129"/>
      <c r="I4" s="129"/>
      <c r="J4" s="129"/>
      <c r="K4" s="129"/>
      <c r="L4" s="129"/>
      <c r="M4" s="130"/>
      <c r="N4" s="3"/>
    </row>
    <row r="5" spans="1:14" ht="15.75" customHeight="1" thickBot="1" x14ac:dyDescent="0.3">
      <c r="A5" s="6"/>
      <c r="B5" s="2"/>
      <c r="C5" s="2"/>
      <c r="D5" s="2"/>
      <c r="E5" s="2"/>
      <c r="F5" s="2"/>
      <c r="G5" s="131"/>
      <c r="H5" s="132"/>
      <c r="I5" s="132"/>
      <c r="J5" s="132"/>
      <c r="K5" s="132"/>
      <c r="L5" s="132"/>
      <c r="M5" s="133"/>
      <c r="N5" s="3"/>
    </row>
    <row r="6" spans="1:14" ht="16.5" thickTop="1" thickBot="1" x14ac:dyDescent="0.3">
      <c r="A6" s="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</row>
    <row r="7" spans="1:14" x14ac:dyDescent="0.25">
      <c r="A7" s="78" t="s">
        <v>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</row>
    <row r="8" spans="1:14" x14ac:dyDescent="0.25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3"/>
    </row>
    <row r="9" spans="1:14" ht="15.75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</row>
    <row r="10" spans="1:14" ht="15.75" thickTop="1" x14ac:dyDescent="0.25">
      <c r="A10" s="84" t="s">
        <v>1</v>
      </c>
      <c r="B10" s="85"/>
      <c r="C10" s="86"/>
      <c r="D10" s="2"/>
      <c r="E10" s="84" t="s">
        <v>2</v>
      </c>
      <c r="F10" s="85"/>
      <c r="G10" s="87" t="s">
        <v>3</v>
      </c>
      <c r="H10" s="88"/>
      <c r="I10" s="2"/>
      <c r="J10" s="2"/>
      <c r="K10" s="2"/>
      <c r="L10" s="2"/>
      <c r="M10" s="2"/>
      <c r="N10" s="3"/>
    </row>
    <row r="11" spans="1:14" x14ac:dyDescent="0.25">
      <c r="A11" s="4" t="s">
        <v>4</v>
      </c>
      <c r="B11" s="5">
        <f>E11</f>
        <v>0</v>
      </c>
      <c r="C11" s="45" t="s">
        <v>5</v>
      </c>
      <c r="D11" s="2"/>
      <c r="E11" s="6"/>
      <c r="F11" s="46" t="s">
        <v>5</v>
      </c>
      <c r="G11" s="89"/>
      <c r="H11" s="90"/>
      <c r="I11" s="2"/>
      <c r="J11" s="7"/>
      <c r="K11" s="2"/>
      <c r="L11" s="2"/>
      <c r="M11" s="7"/>
      <c r="N11" s="3"/>
    </row>
    <row r="12" spans="1:14" x14ac:dyDescent="0.25">
      <c r="A12" s="8" t="s">
        <v>6</v>
      </c>
      <c r="B12" s="5">
        <f>E12</f>
        <v>0</v>
      </c>
      <c r="C12" s="45" t="s">
        <v>5</v>
      </c>
      <c r="D12" s="2"/>
      <c r="E12" s="6"/>
      <c r="F12" s="46" t="s">
        <v>5</v>
      </c>
      <c r="G12" s="89"/>
      <c r="H12" s="90"/>
      <c r="I12" s="2"/>
      <c r="J12" s="7"/>
      <c r="K12" s="2"/>
      <c r="L12" s="2"/>
      <c r="M12" s="7"/>
      <c r="N12" s="3"/>
    </row>
    <row r="13" spans="1:14" ht="15.75" thickBot="1" x14ac:dyDescent="0.3">
      <c r="A13" s="9" t="s">
        <v>7</v>
      </c>
      <c r="B13" s="10">
        <f>E13</f>
        <v>0</v>
      </c>
      <c r="C13" s="11" t="s">
        <v>41</v>
      </c>
      <c r="D13" s="2"/>
      <c r="E13" s="12"/>
      <c r="F13" s="47" t="s">
        <v>41</v>
      </c>
      <c r="G13" s="91"/>
      <c r="H13" s="92"/>
      <c r="I13" s="2"/>
      <c r="J13" s="7"/>
      <c r="K13" s="2"/>
      <c r="L13" s="2"/>
      <c r="M13" s="7"/>
      <c r="N13" s="3"/>
    </row>
    <row r="14" spans="1:14" ht="15.75" thickBot="1" x14ac:dyDescent="0.3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</row>
    <row r="15" spans="1:14" x14ac:dyDescent="0.25">
      <c r="A15" s="84" t="s">
        <v>8</v>
      </c>
      <c r="B15" s="85"/>
      <c r="C15" s="85"/>
      <c r="D15" s="86"/>
      <c r="E15" s="2"/>
      <c r="F15" s="2"/>
      <c r="G15" s="2"/>
      <c r="H15" s="2"/>
      <c r="I15" s="2"/>
      <c r="J15" s="2"/>
      <c r="K15" s="2"/>
      <c r="L15" s="2"/>
      <c r="M15" s="2"/>
      <c r="N15" s="3"/>
    </row>
    <row r="16" spans="1:14" ht="15.75" thickBot="1" x14ac:dyDescent="0.3">
      <c r="A16" s="93" t="str">
        <f>IF(D16&gt;0.53,"Sub-critical Flow","Critical Flow")</f>
        <v>Sub-critical Flow</v>
      </c>
      <c r="B16" s="94"/>
      <c r="C16" s="94"/>
      <c r="D16" s="13">
        <f>(B12+1)/(B11+1)</f>
        <v>1</v>
      </c>
      <c r="E16" s="2"/>
      <c r="F16" s="2"/>
      <c r="G16" s="2"/>
      <c r="H16" s="2"/>
      <c r="I16" s="2"/>
      <c r="J16" s="2"/>
      <c r="K16" s="2"/>
      <c r="L16" s="2"/>
      <c r="M16" s="2"/>
      <c r="N16" s="3"/>
    </row>
    <row r="17" spans="1:14" x14ac:dyDescent="0.25">
      <c r="A17" s="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</row>
    <row r="18" spans="1:14" ht="15.75" thickBot="1" x14ac:dyDescent="0.3">
      <c r="A18" s="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</row>
    <row r="19" spans="1:14" x14ac:dyDescent="0.25">
      <c r="A19" s="78" t="s">
        <v>9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</row>
    <row r="20" spans="1:14" x14ac:dyDescent="0.25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3"/>
    </row>
    <row r="21" spans="1:14" ht="15.75" thickBot="1" x14ac:dyDescent="0.3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</row>
    <row r="22" spans="1:14" ht="15.75" thickBot="1" x14ac:dyDescent="0.3">
      <c r="A22" s="14" t="s">
        <v>10</v>
      </c>
      <c r="B22" s="15" t="e">
        <f>IF(D16&gt;0.53,B13/(SQRT((B12+1)*((B11+1)-(B12+1)))),(B13*2)/(B11+1))</f>
        <v>#DIV/0!</v>
      </c>
      <c r="C22" s="16"/>
      <c r="D22" s="16"/>
      <c r="E22" s="16"/>
      <c r="F22" s="2"/>
      <c r="G22" s="2"/>
      <c r="H22" s="2"/>
      <c r="I22" s="2"/>
      <c r="J22" s="2"/>
      <c r="K22" s="17"/>
      <c r="L22" s="2"/>
      <c r="M22" s="2"/>
      <c r="N22" s="3"/>
    </row>
    <row r="23" spans="1:14" x14ac:dyDescent="0.25">
      <c r="A23" s="18"/>
      <c r="B23" s="19"/>
      <c r="C23" s="19"/>
      <c r="D23" s="16"/>
      <c r="E23" s="16"/>
      <c r="F23" s="2"/>
      <c r="G23" s="2"/>
      <c r="H23" s="2"/>
      <c r="I23" s="2"/>
      <c r="J23" s="2"/>
      <c r="K23" s="2"/>
      <c r="L23" s="2"/>
      <c r="M23" s="2"/>
      <c r="N23" s="3"/>
    </row>
    <row r="24" spans="1:14" ht="15.75" thickBot="1" x14ac:dyDescent="0.3">
      <c r="A24" s="18" t="s">
        <v>11</v>
      </c>
      <c r="B24" s="19"/>
      <c r="C24" s="19"/>
      <c r="D24" s="16"/>
      <c r="E24" s="16"/>
      <c r="F24" s="2"/>
      <c r="G24" s="2"/>
      <c r="H24" s="2"/>
      <c r="I24" s="2"/>
      <c r="J24" s="2"/>
      <c r="K24" s="2"/>
      <c r="L24" s="2"/>
      <c r="M24" s="2"/>
      <c r="N24" s="3"/>
    </row>
    <row r="25" spans="1:14" ht="15.75" thickBot="1" x14ac:dyDescent="0.3">
      <c r="A25" s="95" t="s">
        <v>12</v>
      </c>
      <c r="B25" s="96"/>
      <c r="C25" s="97" t="s">
        <v>13</v>
      </c>
      <c r="D25" s="98"/>
      <c r="E25" s="101" t="s">
        <v>14</v>
      </c>
      <c r="F25" s="102"/>
      <c r="G25" s="102"/>
      <c r="H25" s="102"/>
      <c r="I25" s="103"/>
      <c r="J25" s="2"/>
      <c r="K25" s="2"/>
      <c r="L25" s="107" t="s">
        <v>15</v>
      </c>
      <c r="M25" s="108"/>
      <c r="N25" s="3"/>
    </row>
    <row r="26" spans="1:14" x14ac:dyDescent="0.25">
      <c r="A26" s="20" t="s">
        <v>16</v>
      </c>
      <c r="B26" s="21" t="s">
        <v>17</v>
      </c>
      <c r="C26" s="99"/>
      <c r="D26" s="100"/>
      <c r="E26" s="104"/>
      <c r="F26" s="105"/>
      <c r="G26" s="105"/>
      <c r="H26" s="105"/>
      <c r="I26" s="106"/>
      <c r="J26" s="2"/>
      <c r="K26" s="2"/>
      <c r="L26" s="109"/>
      <c r="M26" s="110"/>
      <c r="N26" s="3"/>
    </row>
    <row r="27" spans="1:14" x14ac:dyDescent="0.25">
      <c r="A27" s="25" t="s">
        <v>47</v>
      </c>
      <c r="B27" s="26">
        <v>52</v>
      </c>
      <c r="C27" s="73" t="e">
        <f>B22/B27</f>
        <v>#DIV/0!</v>
      </c>
      <c r="D27" s="74"/>
      <c r="E27" s="115" t="e">
        <f t="shared" ref="E27:E28" si="0">IF(C27&lt;=5%,"Change the size...",IF(C27&gt;82%,"Change the size...",IF(L27&gt;150,"Outlet gas velocity in regulator too high. Change the size..","Ok !!")))</f>
        <v>#DIV/0!</v>
      </c>
      <c r="F27" s="116"/>
      <c r="G27" s="116"/>
      <c r="H27" s="116"/>
      <c r="I27" s="117"/>
      <c r="J27" s="2"/>
      <c r="K27" s="2"/>
      <c r="L27" s="23">
        <f>(B13*10^4)/(28.26*(25.4^2)*(B12+1))</f>
        <v>0</v>
      </c>
      <c r="M27" s="24" t="s">
        <v>19</v>
      </c>
      <c r="N27" s="3"/>
    </row>
    <row r="28" spans="1:14" x14ac:dyDescent="0.25">
      <c r="A28" s="25" t="s">
        <v>48</v>
      </c>
      <c r="B28" s="26">
        <v>52</v>
      </c>
      <c r="C28" s="73" t="e">
        <f>B22/B28</f>
        <v>#DIV/0!</v>
      </c>
      <c r="D28" s="74"/>
      <c r="E28" s="115" t="e">
        <f t="shared" si="0"/>
        <v>#DIV/0!</v>
      </c>
      <c r="F28" s="116"/>
      <c r="G28" s="116"/>
      <c r="H28" s="116"/>
      <c r="I28" s="117"/>
      <c r="J28" s="2"/>
      <c r="K28" s="2"/>
      <c r="L28" s="23">
        <f>(B13*10^4)/(28.26*(50.8^2)*(B12+1))</f>
        <v>0</v>
      </c>
      <c r="M28" s="24" t="s">
        <v>19</v>
      </c>
      <c r="N28" s="3"/>
    </row>
    <row r="29" spans="1:14" x14ac:dyDescent="0.25">
      <c r="A29" s="25" t="s">
        <v>49</v>
      </c>
      <c r="B29" s="22">
        <v>52</v>
      </c>
      <c r="C29" s="73" t="e">
        <f>B22/B29</f>
        <v>#DIV/0!</v>
      </c>
      <c r="D29" s="74"/>
      <c r="E29" s="144" t="e">
        <f>IF(C29&lt;=5%,"Change the size...",IF(C29&gt;82%,"Change the size...",IF(L29&gt;150,"Outlet gas velocity in regulator too high. Change the size..","Ok !!")))</f>
        <v>#DIV/0!</v>
      </c>
      <c r="F29" s="145"/>
      <c r="G29" s="145"/>
      <c r="H29" s="145"/>
      <c r="I29" s="146"/>
      <c r="J29" s="2"/>
      <c r="K29" s="2"/>
      <c r="L29" s="23">
        <f>(B13*10^4)/(28.26*(76.2^2)*(B12+1))</f>
        <v>0</v>
      </c>
      <c r="M29" s="24" t="s">
        <v>19</v>
      </c>
      <c r="N29" s="3"/>
    </row>
    <row r="30" spans="1:14" x14ac:dyDescent="0.25">
      <c r="A30" s="25" t="s">
        <v>50</v>
      </c>
      <c r="B30" s="22">
        <v>370</v>
      </c>
      <c r="C30" s="73" t="e">
        <f>B22/B30</f>
        <v>#DIV/0!</v>
      </c>
      <c r="D30" s="74"/>
      <c r="E30" s="115" t="e">
        <f>IF(C30&lt;=5%,"Change the size...",IF(C30&gt;82%,"Change the size...",IF(L30&gt;150,"Outlet gas velocity in regulator too high. Change the size..","Ok !!")))</f>
        <v>#DIV/0!</v>
      </c>
      <c r="F30" s="116"/>
      <c r="G30" s="116"/>
      <c r="H30" s="116"/>
      <c r="I30" s="117"/>
      <c r="J30" s="2"/>
      <c r="K30" s="2"/>
      <c r="L30" s="23">
        <f>(B13*10^4)/(28.26*((50.8)^2)*(B12+1))</f>
        <v>0</v>
      </c>
      <c r="M30" s="24" t="s">
        <v>19</v>
      </c>
      <c r="N30" s="3"/>
    </row>
    <row r="31" spans="1:14" ht="15.75" thickBot="1" x14ac:dyDescent="0.3">
      <c r="A31" s="27" t="s">
        <v>51</v>
      </c>
      <c r="B31" s="28">
        <v>370</v>
      </c>
      <c r="C31" s="118" t="e">
        <f>B22/B31</f>
        <v>#DIV/0!</v>
      </c>
      <c r="D31" s="119"/>
      <c r="E31" s="120" t="e">
        <f>IF(C31&lt;=5%,"Change the size...",IF(C31&gt;82%,"Change the size...",IF(L31&gt;150,"Outlet gas velocity in regulator too high. Change the size..","Ok !!")))</f>
        <v>#DIV/0!</v>
      </c>
      <c r="F31" s="121"/>
      <c r="G31" s="121"/>
      <c r="H31" s="121"/>
      <c r="I31" s="122"/>
      <c r="J31" s="2"/>
      <c r="K31" s="2"/>
      <c r="L31" s="29">
        <f>(B13*10^4)/(28.26*((25.4*3)^2)*(B12+1))</f>
        <v>0</v>
      </c>
      <c r="M31" s="30" t="s">
        <v>19</v>
      </c>
      <c r="N31" s="3"/>
    </row>
    <row r="32" spans="1:14" ht="15.75" thickBot="1" x14ac:dyDescent="0.3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</row>
    <row r="33" spans="1:14" x14ac:dyDescent="0.25">
      <c r="A33" s="78" t="s">
        <v>25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80"/>
    </row>
    <row r="34" spans="1:14" x14ac:dyDescent="0.25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3"/>
    </row>
    <row r="35" spans="1:14" x14ac:dyDescent="0.25">
      <c r="A35" s="1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</row>
    <row r="36" spans="1:14" ht="15.75" thickBot="1" x14ac:dyDescent="0.3">
      <c r="A36" s="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</row>
    <row r="37" spans="1:14" ht="15.75" thickBot="1" x14ac:dyDescent="0.3">
      <c r="A37" s="14" t="s">
        <v>10</v>
      </c>
      <c r="B37" s="15" t="e">
        <f>(IF(D16&gt;0.53,B13/(SQRT((B12+1)*((B11+1)-(B12+1)))),(B13*2)/(B11+1)))/0.75</f>
        <v>#DIV/0!</v>
      </c>
      <c r="C37" s="16"/>
      <c r="D37" s="16"/>
      <c r="E37" s="16"/>
      <c r="F37" s="2"/>
      <c r="G37" s="2"/>
      <c r="H37" s="2"/>
      <c r="I37" s="2"/>
      <c r="J37" s="2"/>
      <c r="K37" s="17"/>
      <c r="L37" s="2"/>
      <c r="M37" s="2"/>
      <c r="N37" s="3"/>
    </row>
    <row r="38" spans="1:14" x14ac:dyDescent="0.25">
      <c r="A38" s="18"/>
      <c r="B38" s="19"/>
      <c r="C38" s="19"/>
      <c r="D38" s="16"/>
      <c r="E38" s="16"/>
      <c r="F38" s="2"/>
      <c r="G38" s="2"/>
      <c r="H38" s="2"/>
      <c r="I38" s="2"/>
      <c r="J38" s="2"/>
      <c r="K38" s="2"/>
      <c r="L38" s="2"/>
      <c r="M38" s="2"/>
      <c r="N38" s="3"/>
    </row>
    <row r="39" spans="1:14" ht="15.75" thickBot="1" x14ac:dyDescent="0.3">
      <c r="A39" s="18" t="s">
        <v>11</v>
      </c>
      <c r="B39" s="19"/>
      <c r="C39" s="19"/>
      <c r="D39" s="16"/>
      <c r="E39" s="16"/>
      <c r="F39" s="2"/>
      <c r="G39" s="2"/>
      <c r="H39" s="2"/>
      <c r="I39" s="2"/>
      <c r="J39" s="2"/>
      <c r="K39" s="2"/>
      <c r="L39" s="2"/>
      <c r="M39" s="2"/>
      <c r="N39" s="3"/>
    </row>
    <row r="40" spans="1:14" ht="15.75" thickBot="1" x14ac:dyDescent="0.3">
      <c r="A40" s="95" t="s">
        <v>12</v>
      </c>
      <c r="B40" s="96"/>
      <c r="C40" s="97" t="s">
        <v>13</v>
      </c>
      <c r="D40" s="98"/>
      <c r="E40" s="101" t="s">
        <v>14</v>
      </c>
      <c r="F40" s="102"/>
      <c r="G40" s="102"/>
      <c r="H40" s="102"/>
      <c r="I40" s="103"/>
      <c r="J40" s="2"/>
      <c r="K40" s="2"/>
      <c r="L40" s="107" t="s">
        <v>15</v>
      </c>
      <c r="M40" s="108"/>
      <c r="N40" s="3"/>
    </row>
    <row r="41" spans="1:14" x14ac:dyDescent="0.25">
      <c r="A41" s="20" t="s">
        <v>16</v>
      </c>
      <c r="B41" s="21" t="s">
        <v>17</v>
      </c>
      <c r="C41" s="99"/>
      <c r="D41" s="100"/>
      <c r="E41" s="104"/>
      <c r="F41" s="105"/>
      <c r="G41" s="105"/>
      <c r="H41" s="105"/>
      <c r="I41" s="106"/>
      <c r="J41" s="2"/>
      <c r="K41" s="2"/>
      <c r="L41" s="109"/>
      <c r="M41" s="110"/>
      <c r="N41" s="3"/>
    </row>
    <row r="42" spans="1:14" x14ac:dyDescent="0.25">
      <c r="A42" s="25" t="s">
        <v>47</v>
      </c>
      <c r="B42" s="26">
        <v>52</v>
      </c>
      <c r="C42" s="73" t="e">
        <f>B37/B42</f>
        <v>#DIV/0!</v>
      </c>
      <c r="D42" s="74"/>
      <c r="E42" s="115" t="e">
        <f t="shared" ref="E42:E43" si="1">IF(C42&lt;=5%,"Change the size...",IF(C42&gt;82%,"Change the size...",IF(L42&gt;150,"Outlet gas velocity in regulator too high. Change the size..","Ok !!")))</f>
        <v>#DIV/0!</v>
      </c>
      <c r="F42" s="116"/>
      <c r="G42" s="116"/>
      <c r="H42" s="116"/>
      <c r="I42" s="117"/>
      <c r="J42" s="2"/>
      <c r="K42" s="2"/>
      <c r="L42" s="23">
        <f>(B13*10^4)/(28.26*(25.4^2)*(B12+1))</f>
        <v>0</v>
      </c>
      <c r="M42" s="24" t="s">
        <v>19</v>
      </c>
      <c r="N42" s="3"/>
    </row>
    <row r="43" spans="1:14" x14ac:dyDescent="0.25">
      <c r="A43" s="25" t="s">
        <v>48</v>
      </c>
      <c r="B43" s="26">
        <v>52</v>
      </c>
      <c r="C43" s="73" t="e">
        <f>B37/B43</f>
        <v>#DIV/0!</v>
      </c>
      <c r="D43" s="74"/>
      <c r="E43" s="115" t="e">
        <f t="shared" si="1"/>
        <v>#DIV/0!</v>
      </c>
      <c r="F43" s="116"/>
      <c r="G43" s="116"/>
      <c r="H43" s="116"/>
      <c r="I43" s="117"/>
      <c r="J43" s="2"/>
      <c r="K43" s="2"/>
      <c r="L43" s="23">
        <f>(B13*10^4)/(28.26*(50.8^2)*(B12+1))</f>
        <v>0</v>
      </c>
      <c r="M43" s="24" t="s">
        <v>19</v>
      </c>
      <c r="N43" s="3"/>
    </row>
    <row r="44" spans="1:14" x14ac:dyDescent="0.25">
      <c r="A44" s="25" t="s">
        <v>49</v>
      </c>
      <c r="B44" s="22">
        <v>52</v>
      </c>
      <c r="C44" s="73" t="e">
        <f>B37/B44</f>
        <v>#DIV/0!</v>
      </c>
      <c r="D44" s="74"/>
      <c r="E44" s="144" t="e">
        <f>IF(C44&lt;=5%,"Change the size...",IF(C44&gt;82%,"Change the size...",IF(L44&gt;150,"Outlet gas velocity in regulator too high. Change the size..","Ok !!")))</f>
        <v>#DIV/0!</v>
      </c>
      <c r="F44" s="145"/>
      <c r="G44" s="145"/>
      <c r="H44" s="145"/>
      <c r="I44" s="146"/>
      <c r="J44" s="2"/>
      <c r="K44" s="2"/>
      <c r="L44" s="23">
        <f>(B13*10^4)/(28.26*(76.2^2)*(B12+1))</f>
        <v>0</v>
      </c>
      <c r="M44" s="24" t="s">
        <v>19</v>
      </c>
      <c r="N44" s="3"/>
    </row>
    <row r="45" spans="1:14" x14ac:dyDescent="0.25">
      <c r="A45" s="25" t="s">
        <v>50</v>
      </c>
      <c r="B45" s="22">
        <v>370</v>
      </c>
      <c r="C45" s="73" t="e">
        <f>B37/B45</f>
        <v>#DIV/0!</v>
      </c>
      <c r="D45" s="74"/>
      <c r="E45" s="115" t="e">
        <f>IF(C45&lt;=5%,"Change the size...",IF(C45&gt;82%,"Change the size...",IF(L45&gt;150,"Outlet gas velocity in regulator too high. Change the size..","Ok !!")))</f>
        <v>#DIV/0!</v>
      </c>
      <c r="F45" s="116"/>
      <c r="G45" s="116"/>
      <c r="H45" s="116"/>
      <c r="I45" s="117"/>
      <c r="J45" s="2"/>
      <c r="K45" s="2"/>
      <c r="L45" s="23">
        <f>(B13*10^4)/(28.26*((50.8)^2)*(B12+1))</f>
        <v>0</v>
      </c>
      <c r="M45" s="24" t="s">
        <v>19</v>
      </c>
      <c r="N45" s="3"/>
    </row>
    <row r="46" spans="1:14" ht="15.75" thickBot="1" x14ac:dyDescent="0.3">
      <c r="A46" s="27" t="s">
        <v>51</v>
      </c>
      <c r="B46" s="28">
        <v>370</v>
      </c>
      <c r="C46" s="118" t="e">
        <f>B37/B46</f>
        <v>#DIV/0!</v>
      </c>
      <c r="D46" s="119"/>
      <c r="E46" s="120" t="e">
        <f>IF(C46&lt;=5%,"Change the size...",IF(C46&gt;82%,"Change the size...",IF(L46&gt;150,"Outlet gas velocity in regulator too high. Change the size..","Ok !!")))</f>
        <v>#DIV/0!</v>
      </c>
      <c r="F46" s="121"/>
      <c r="G46" s="121"/>
      <c r="H46" s="121"/>
      <c r="I46" s="122"/>
      <c r="J46" s="2"/>
      <c r="K46" s="2"/>
      <c r="L46" s="29">
        <f>(B13*10^4)/(28.26*((25.4*3)^2)*(B12+1))</f>
        <v>0</v>
      </c>
      <c r="M46" s="30" t="s">
        <v>19</v>
      </c>
      <c r="N46" s="3"/>
    </row>
    <row r="47" spans="1:14" ht="15.75" thickBot="1" x14ac:dyDescent="0.3">
      <c r="A47" s="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</row>
    <row r="48" spans="1:14" x14ac:dyDescent="0.25">
      <c r="A48" s="78" t="s">
        <v>26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80"/>
    </row>
    <row r="49" spans="1:14" x14ac:dyDescent="0.25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3"/>
    </row>
    <row r="50" spans="1:14" ht="15.75" thickBot="1" x14ac:dyDescent="0.3">
      <c r="A50" s="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</row>
    <row r="51" spans="1:14" x14ac:dyDescent="0.25">
      <c r="A51" s="123" t="s">
        <v>27</v>
      </c>
      <c r="B51" s="124"/>
      <c r="C51" s="124"/>
      <c r="D51" s="31">
        <v>40</v>
      </c>
      <c r="E51" s="32" t="s">
        <v>19</v>
      </c>
      <c r="F51" s="2"/>
      <c r="G51" s="2"/>
      <c r="H51" s="2"/>
      <c r="I51" s="2"/>
      <c r="J51" s="2"/>
      <c r="K51" s="2"/>
      <c r="L51" s="2"/>
      <c r="M51" s="2"/>
      <c r="N51" s="3"/>
    </row>
    <row r="52" spans="1:14" x14ac:dyDescent="0.25">
      <c r="A52" s="111" t="s">
        <v>28</v>
      </c>
      <c r="B52" s="112"/>
      <c r="C52" s="112"/>
      <c r="D52" s="33">
        <f>SQRT((B13*10^4)/(28.26*D51*(B11+1)))</f>
        <v>0</v>
      </c>
      <c r="E52" s="34" t="s">
        <v>29</v>
      </c>
      <c r="F52" s="2"/>
      <c r="G52" s="2"/>
      <c r="H52" s="2"/>
      <c r="I52" s="2"/>
      <c r="J52" s="2"/>
      <c r="K52" s="2"/>
      <c r="L52" s="2"/>
      <c r="M52" s="2"/>
      <c r="N52" s="3"/>
    </row>
    <row r="53" spans="1:14" ht="15.75" thickBot="1" x14ac:dyDescent="0.3">
      <c r="A53" s="113"/>
      <c r="B53" s="114"/>
      <c r="C53" s="114"/>
      <c r="D53" s="55">
        <f>D52/25.4</f>
        <v>0</v>
      </c>
      <c r="E53" s="36" t="s">
        <v>30</v>
      </c>
      <c r="F53" s="2"/>
      <c r="G53" s="2"/>
      <c r="H53" s="2"/>
      <c r="I53" s="2"/>
      <c r="J53" s="2"/>
      <c r="K53" s="2"/>
      <c r="L53" s="2"/>
      <c r="M53" s="2"/>
      <c r="N53" s="3"/>
    </row>
    <row r="54" spans="1:14" ht="15.75" thickBot="1" x14ac:dyDescent="0.3">
      <c r="A54" s="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</row>
    <row r="55" spans="1:14" x14ac:dyDescent="0.25">
      <c r="A55" s="78" t="s">
        <v>31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80"/>
    </row>
    <row r="56" spans="1:14" x14ac:dyDescent="0.25">
      <c r="A56" s="81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3"/>
    </row>
    <row r="57" spans="1:14" ht="15.75" thickBot="1" x14ac:dyDescent="0.3">
      <c r="A57" s="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</row>
    <row r="58" spans="1:14" x14ac:dyDescent="0.25">
      <c r="A58" s="123" t="s">
        <v>27</v>
      </c>
      <c r="B58" s="124"/>
      <c r="C58" s="124"/>
      <c r="D58" s="37">
        <v>20</v>
      </c>
      <c r="E58" s="38" t="s">
        <v>19</v>
      </c>
      <c r="F58" s="2"/>
      <c r="G58" s="2"/>
      <c r="H58" s="2"/>
      <c r="I58" s="2"/>
      <c r="J58" s="2"/>
      <c r="K58" s="2"/>
      <c r="L58" s="2"/>
      <c r="M58" s="2"/>
      <c r="N58" s="3"/>
    </row>
    <row r="59" spans="1:14" x14ac:dyDescent="0.25">
      <c r="A59" s="111" t="s">
        <v>28</v>
      </c>
      <c r="B59" s="112"/>
      <c r="C59" s="112"/>
      <c r="D59" s="33">
        <f>SQRT((B13*10^4)/(28.26*D58*(B12+1)))</f>
        <v>0</v>
      </c>
      <c r="E59" s="34" t="s">
        <v>29</v>
      </c>
      <c r="F59" s="2"/>
      <c r="G59" s="2"/>
      <c r="H59" s="2"/>
      <c r="I59" s="2"/>
      <c r="J59" s="2"/>
      <c r="K59" s="2"/>
      <c r="L59" s="2"/>
      <c r="M59" s="2"/>
      <c r="N59" s="3"/>
    </row>
    <row r="60" spans="1:14" ht="15.75" thickBot="1" x14ac:dyDescent="0.3">
      <c r="A60" s="113"/>
      <c r="B60" s="114"/>
      <c r="C60" s="114"/>
      <c r="D60" s="35">
        <f>D59/25.4</f>
        <v>0</v>
      </c>
      <c r="E60" s="36" t="s">
        <v>30</v>
      </c>
      <c r="F60" s="2"/>
      <c r="G60" s="2"/>
      <c r="H60" s="2"/>
      <c r="I60" s="2"/>
      <c r="J60" s="2"/>
      <c r="K60" s="2"/>
      <c r="L60" s="2"/>
      <c r="M60" s="2"/>
      <c r="N60" s="3"/>
    </row>
    <row r="61" spans="1:14" x14ac:dyDescent="0.25">
      <c r="A61" s="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</row>
    <row r="62" spans="1:14" ht="15.75" thickBot="1" x14ac:dyDescent="0.3">
      <c r="A62" s="18" t="s">
        <v>32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</row>
    <row r="63" spans="1:14" x14ac:dyDescent="0.25">
      <c r="A63" s="134" t="s">
        <v>28</v>
      </c>
      <c r="B63" s="135"/>
      <c r="C63" s="135"/>
      <c r="D63" s="39">
        <f>D64*25.4</f>
        <v>50.8</v>
      </c>
      <c r="E63" s="40" t="s">
        <v>29</v>
      </c>
      <c r="F63" s="2"/>
      <c r="G63" s="2"/>
      <c r="H63" s="2"/>
      <c r="I63" s="2"/>
      <c r="J63" s="2"/>
      <c r="K63" s="2"/>
      <c r="L63" s="2"/>
      <c r="M63" s="2"/>
      <c r="N63" s="3"/>
    </row>
    <row r="64" spans="1:14" ht="15.75" thickBot="1" x14ac:dyDescent="0.3">
      <c r="A64" s="113"/>
      <c r="B64" s="114"/>
      <c r="C64" s="114"/>
      <c r="D64" s="41">
        <v>2</v>
      </c>
      <c r="E64" s="42" t="s">
        <v>30</v>
      </c>
      <c r="F64" s="2"/>
      <c r="G64" s="2"/>
      <c r="H64" s="2"/>
      <c r="I64" s="2"/>
      <c r="J64" s="2"/>
      <c r="K64" s="2"/>
      <c r="L64" s="2"/>
      <c r="M64" s="2"/>
      <c r="N64" s="3"/>
    </row>
    <row r="65" spans="1:14" x14ac:dyDescent="0.25">
      <c r="A65" s="136" t="s">
        <v>33</v>
      </c>
      <c r="B65" s="137"/>
      <c r="C65" s="137"/>
      <c r="D65" s="140">
        <f>(B13*10^4)/(28.26*(D63^2)*(B12+1))</f>
        <v>0</v>
      </c>
      <c r="E65" s="142" t="s">
        <v>19</v>
      </c>
      <c r="F65" s="2"/>
      <c r="G65" s="2"/>
      <c r="H65" s="2"/>
      <c r="I65" s="2"/>
      <c r="J65" s="2"/>
      <c r="K65" s="2"/>
      <c r="L65" s="2"/>
      <c r="M65" s="2"/>
      <c r="N65" s="3"/>
    </row>
    <row r="66" spans="1:14" ht="15.75" thickBot="1" x14ac:dyDescent="0.3">
      <c r="A66" s="138"/>
      <c r="B66" s="139"/>
      <c r="C66" s="139"/>
      <c r="D66" s="141"/>
      <c r="E66" s="143"/>
      <c r="F66" s="2"/>
      <c r="G66" s="2"/>
      <c r="H66" s="2"/>
      <c r="I66" s="2"/>
      <c r="J66" s="2"/>
      <c r="K66" s="2"/>
      <c r="L66" s="2"/>
      <c r="M66" s="2"/>
      <c r="N66" s="3"/>
    </row>
    <row r="67" spans="1:14" ht="15.75" thickBot="1" x14ac:dyDescent="0.3">
      <c r="A67" s="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</row>
    <row r="68" spans="1:14" x14ac:dyDescent="0.25">
      <c r="A68" s="78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80"/>
    </row>
    <row r="69" spans="1:14" x14ac:dyDescent="0.25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3"/>
    </row>
    <row r="70" spans="1:14" x14ac:dyDescent="0.25">
      <c r="A70" s="1" t="s">
        <v>34</v>
      </c>
      <c r="B70" s="7"/>
      <c r="C70" s="70"/>
      <c r="D70" s="70"/>
      <c r="E70" s="2"/>
      <c r="F70" s="2"/>
      <c r="G70" s="2"/>
      <c r="H70" s="2"/>
      <c r="I70" s="2"/>
      <c r="J70" s="2"/>
      <c r="K70" s="2"/>
      <c r="L70" s="2"/>
      <c r="M70" s="2"/>
      <c r="N70" s="3"/>
    </row>
    <row r="71" spans="1:14" x14ac:dyDescent="0.25">
      <c r="A71" s="1" t="s">
        <v>35</v>
      </c>
      <c r="B71" s="7"/>
      <c r="C71" s="70"/>
      <c r="D71" s="70"/>
      <c r="E71" s="2"/>
      <c r="F71" s="2"/>
      <c r="G71" s="2"/>
      <c r="H71" s="2"/>
      <c r="I71" s="2"/>
      <c r="J71" s="2"/>
      <c r="K71" s="2"/>
      <c r="L71" s="2"/>
      <c r="M71" s="2"/>
      <c r="N71" s="3"/>
    </row>
    <row r="72" spans="1:14" x14ac:dyDescent="0.25">
      <c r="A72" s="1" t="s">
        <v>40</v>
      </c>
      <c r="B72" s="7"/>
      <c r="C72" s="65"/>
      <c r="D72" s="65"/>
      <c r="E72" s="2"/>
      <c r="F72" s="2"/>
      <c r="G72" s="2"/>
      <c r="H72" s="2"/>
      <c r="I72" s="2"/>
      <c r="J72" s="2"/>
      <c r="K72" s="2"/>
      <c r="L72" s="2"/>
      <c r="M72" s="2"/>
      <c r="N72" s="3"/>
    </row>
    <row r="73" spans="1:14" x14ac:dyDescent="0.25">
      <c r="A73" s="1" t="s">
        <v>36</v>
      </c>
      <c r="B73" s="2"/>
      <c r="C73" s="70"/>
      <c r="D73" s="70"/>
      <c r="E73" s="2"/>
      <c r="F73" s="2"/>
      <c r="G73" s="2"/>
      <c r="H73" s="2"/>
      <c r="I73" s="2"/>
      <c r="J73" s="2"/>
      <c r="K73" s="2"/>
      <c r="L73" s="2"/>
      <c r="M73" s="2"/>
      <c r="N73" s="3"/>
    </row>
    <row r="74" spans="1:14" x14ac:dyDescent="0.25">
      <c r="A74" s="1" t="s">
        <v>37</v>
      </c>
      <c r="B74" s="51"/>
      <c r="C74" s="71"/>
      <c r="D74" s="70"/>
      <c r="E74" s="2"/>
      <c r="F74" s="2"/>
      <c r="G74" s="2"/>
      <c r="H74" s="2"/>
      <c r="I74" s="2"/>
      <c r="J74" s="2"/>
      <c r="K74" s="2"/>
      <c r="L74" s="2"/>
      <c r="M74" s="2"/>
      <c r="N74" s="3"/>
    </row>
    <row r="75" spans="1:14" ht="15.75" thickBot="1" x14ac:dyDescent="0.3">
      <c r="A75" s="43" t="s">
        <v>38</v>
      </c>
      <c r="B75" s="66"/>
      <c r="C75" s="72"/>
      <c r="D75" s="72"/>
      <c r="E75" s="41"/>
      <c r="F75" s="41"/>
      <c r="G75" s="41"/>
      <c r="H75" s="41"/>
      <c r="I75" s="41"/>
      <c r="J75" s="41"/>
      <c r="K75" s="41"/>
      <c r="L75" s="41"/>
      <c r="M75" s="41"/>
      <c r="N75" s="44"/>
    </row>
  </sheetData>
  <protectedRanges>
    <protectedRange sqref="B70:N75" name="Intervalo4"/>
    <protectedRange sqref="D58" name="Intervalo2"/>
    <protectedRange sqref="E11:E13" name="Intervalo1"/>
    <protectedRange sqref="D64" name="Intervalo3"/>
  </protectedRanges>
  <mergeCells count="53">
    <mergeCell ref="C75:D75"/>
    <mergeCell ref="A52:C53"/>
    <mergeCell ref="A55:N56"/>
    <mergeCell ref="A58:C58"/>
    <mergeCell ref="A59:C60"/>
    <mergeCell ref="A63:C64"/>
    <mergeCell ref="A65:C66"/>
    <mergeCell ref="D65:D66"/>
    <mergeCell ref="E65:E66"/>
    <mergeCell ref="A68:N69"/>
    <mergeCell ref="C70:D70"/>
    <mergeCell ref="C71:D71"/>
    <mergeCell ref="C73:D73"/>
    <mergeCell ref="C74:D74"/>
    <mergeCell ref="A51:C51"/>
    <mergeCell ref="C42:D42"/>
    <mergeCell ref="E42:I42"/>
    <mergeCell ref="C43:D43"/>
    <mergeCell ref="E43:I43"/>
    <mergeCell ref="C44:D44"/>
    <mergeCell ref="E44:I44"/>
    <mergeCell ref="C45:D45"/>
    <mergeCell ref="E45:I45"/>
    <mergeCell ref="C46:D46"/>
    <mergeCell ref="E46:I46"/>
    <mergeCell ref="A48:N49"/>
    <mergeCell ref="A40:B40"/>
    <mergeCell ref="C40:D41"/>
    <mergeCell ref="E40:I41"/>
    <mergeCell ref="L40:M41"/>
    <mergeCell ref="C27:D27"/>
    <mergeCell ref="E27:I27"/>
    <mergeCell ref="C28:D28"/>
    <mergeCell ref="E28:I28"/>
    <mergeCell ref="C29:D29"/>
    <mergeCell ref="E29:I29"/>
    <mergeCell ref="C30:D30"/>
    <mergeCell ref="E30:I30"/>
    <mergeCell ref="C31:D31"/>
    <mergeCell ref="E31:I31"/>
    <mergeCell ref="A33:N34"/>
    <mergeCell ref="A16:C16"/>
    <mergeCell ref="A19:N20"/>
    <mergeCell ref="A25:B25"/>
    <mergeCell ref="C25:D26"/>
    <mergeCell ref="E25:I26"/>
    <mergeCell ref="L25:M26"/>
    <mergeCell ref="A15:D15"/>
    <mergeCell ref="G2:M5"/>
    <mergeCell ref="A7:N8"/>
    <mergeCell ref="A10:C10"/>
    <mergeCell ref="E10:F10"/>
    <mergeCell ref="G10:H13"/>
  </mergeCells>
  <conditionalFormatting sqref="B27">
    <cfRule type="cellIs" dxfId="63" priority="41" operator="greaterThan">
      <formula>$B$26</formula>
    </cfRule>
    <cfRule type="cellIs" dxfId="62" priority="42" operator="lessThan">
      <formula>$B$26</formula>
    </cfRule>
  </conditionalFormatting>
  <conditionalFormatting sqref="B28">
    <cfRule type="cellIs" dxfId="61" priority="39" operator="greaterThan">
      <formula>$B$26</formula>
    </cfRule>
    <cfRule type="cellIs" dxfId="60" priority="40" operator="lessThan">
      <formula>$B$26</formula>
    </cfRule>
  </conditionalFormatting>
  <conditionalFormatting sqref="B29">
    <cfRule type="cellIs" dxfId="59" priority="37" operator="greaterThan">
      <formula>$B$26</formula>
    </cfRule>
    <cfRule type="cellIs" dxfId="58" priority="38" operator="lessThan">
      <formula>$B$26</formula>
    </cfRule>
  </conditionalFormatting>
  <conditionalFormatting sqref="C27:D29">
    <cfRule type="cellIs" dxfId="57" priority="35" operator="notBetween">
      <formula>0.05</formula>
      <formula>0.8</formula>
    </cfRule>
    <cfRule type="cellIs" dxfId="56" priority="36" operator="between">
      <formula>0.05</formula>
      <formula>0.8</formula>
    </cfRule>
  </conditionalFormatting>
  <conditionalFormatting sqref="B30">
    <cfRule type="cellIs" dxfId="55" priority="33" operator="greaterThan">
      <formula>$B$26</formula>
    </cfRule>
    <cfRule type="cellIs" dxfId="54" priority="34" operator="lessThan">
      <formula>$B$26</formula>
    </cfRule>
  </conditionalFormatting>
  <conditionalFormatting sqref="C30:D30">
    <cfRule type="cellIs" dxfId="53" priority="31" operator="notBetween">
      <formula>0.05</formula>
      <formula>0.8</formula>
    </cfRule>
    <cfRule type="cellIs" dxfId="52" priority="32" operator="between">
      <formula>0.05</formula>
      <formula>0.8</formula>
    </cfRule>
  </conditionalFormatting>
  <conditionalFormatting sqref="B31">
    <cfRule type="cellIs" dxfId="51" priority="29" operator="greaterThan">
      <formula>$B$26</formula>
    </cfRule>
    <cfRule type="cellIs" dxfId="50" priority="30" operator="lessThan">
      <formula>$B$26</formula>
    </cfRule>
  </conditionalFormatting>
  <conditionalFormatting sqref="C31:D31">
    <cfRule type="cellIs" dxfId="49" priority="27" operator="notBetween">
      <formula>0.05</formula>
      <formula>0.8</formula>
    </cfRule>
    <cfRule type="cellIs" dxfId="48" priority="28" operator="between">
      <formula>0.05</formula>
      <formula>0.8</formula>
    </cfRule>
  </conditionalFormatting>
  <conditionalFormatting sqref="B42">
    <cfRule type="cellIs" dxfId="47" priority="15" operator="greaterThan">
      <formula>$B$26</formula>
    </cfRule>
    <cfRule type="cellIs" dxfId="46" priority="16" operator="lessThan">
      <formula>$B$26</formula>
    </cfRule>
  </conditionalFormatting>
  <conditionalFormatting sqref="B43">
    <cfRule type="cellIs" dxfId="45" priority="13" operator="greaterThan">
      <formula>$B$26</formula>
    </cfRule>
    <cfRule type="cellIs" dxfId="44" priority="14" operator="lessThan">
      <formula>$B$26</formula>
    </cfRule>
  </conditionalFormatting>
  <conditionalFormatting sqref="B44">
    <cfRule type="cellIs" dxfId="43" priority="11" operator="greaterThan">
      <formula>$B$26</formula>
    </cfRule>
    <cfRule type="cellIs" dxfId="42" priority="12" operator="lessThan">
      <formula>$B$26</formula>
    </cfRule>
  </conditionalFormatting>
  <conditionalFormatting sqref="C42:D44">
    <cfRule type="cellIs" dxfId="41" priority="9" operator="notBetween">
      <formula>0.05</formula>
      <formula>0.8</formula>
    </cfRule>
    <cfRule type="cellIs" dxfId="40" priority="10" operator="between">
      <formula>0.05</formula>
      <formula>0.8</formula>
    </cfRule>
  </conditionalFormatting>
  <conditionalFormatting sqref="B45">
    <cfRule type="cellIs" dxfId="39" priority="7" operator="greaterThan">
      <formula>$B$26</formula>
    </cfRule>
    <cfRule type="cellIs" dxfId="38" priority="8" operator="lessThan">
      <formula>$B$26</formula>
    </cfRule>
  </conditionalFormatting>
  <conditionalFormatting sqref="C45:D45">
    <cfRule type="cellIs" dxfId="37" priority="5" operator="notBetween">
      <formula>0.05</formula>
      <formula>0.8</formula>
    </cfRule>
    <cfRule type="cellIs" dxfId="36" priority="6" operator="between">
      <formula>0.05</formula>
      <formula>0.8</formula>
    </cfRule>
  </conditionalFormatting>
  <conditionalFormatting sqref="B46">
    <cfRule type="cellIs" dxfId="35" priority="3" operator="greaterThan">
      <formula>$B$26</formula>
    </cfRule>
    <cfRule type="cellIs" dxfId="34" priority="4" operator="lessThan">
      <formula>$B$26</formula>
    </cfRule>
  </conditionalFormatting>
  <conditionalFormatting sqref="C46:D46">
    <cfRule type="cellIs" dxfId="33" priority="1" operator="notBetween">
      <formula>0.05</formula>
      <formula>0.8</formula>
    </cfRule>
    <cfRule type="cellIs" dxfId="32" priority="2" operator="between">
      <formula>0.05</formula>
      <formula>0.8</formula>
    </cfRule>
  </conditionalFormatting>
  <pageMargins left="0.511811024" right="0.511811024" top="0.78740157499999996" bottom="0.78740157499999996" header="0.31496062000000002" footer="0.31496062000000002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view="pageBreakPreview" topLeftCell="A58" zoomScale="115" zoomScaleNormal="70" zoomScaleSheetLayoutView="115" workbookViewId="0">
      <selection activeCell="D35" sqref="D35"/>
    </sheetView>
  </sheetViews>
  <sheetFormatPr defaultRowHeight="15" x14ac:dyDescent="0.25"/>
  <cols>
    <col min="1" max="1" width="17.42578125" customWidth="1"/>
    <col min="2" max="2" width="11.85546875" customWidth="1"/>
  </cols>
  <sheetData>
    <row r="1" spans="1:14" ht="15.75" thickBot="1" x14ac:dyDescent="0.3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14" ht="15.75" customHeight="1" thickTop="1" x14ac:dyDescent="0.25">
      <c r="A2" s="6"/>
      <c r="B2" s="2"/>
      <c r="C2" s="2"/>
      <c r="D2" s="2"/>
      <c r="E2" s="2"/>
      <c r="F2" s="2"/>
      <c r="G2" s="125" t="s">
        <v>52</v>
      </c>
      <c r="H2" s="126"/>
      <c r="I2" s="126"/>
      <c r="J2" s="126"/>
      <c r="K2" s="126"/>
      <c r="L2" s="126"/>
      <c r="M2" s="127"/>
      <c r="N2" s="3"/>
    </row>
    <row r="3" spans="1:14" ht="15" customHeight="1" x14ac:dyDescent="0.25">
      <c r="A3" s="6"/>
      <c r="B3" s="2"/>
      <c r="C3" s="2"/>
      <c r="D3" s="2"/>
      <c r="E3" s="2"/>
      <c r="F3" s="2"/>
      <c r="G3" s="128"/>
      <c r="H3" s="129"/>
      <c r="I3" s="129"/>
      <c r="J3" s="129"/>
      <c r="K3" s="129"/>
      <c r="L3" s="129"/>
      <c r="M3" s="130"/>
      <c r="N3" s="3"/>
    </row>
    <row r="4" spans="1:14" ht="15" customHeight="1" x14ac:dyDescent="0.25">
      <c r="A4" s="6"/>
      <c r="B4" s="2"/>
      <c r="C4" s="2"/>
      <c r="D4" s="2"/>
      <c r="E4" s="2"/>
      <c r="F4" s="2"/>
      <c r="G4" s="128"/>
      <c r="H4" s="129"/>
      <c r="I4" s="129"/>
      <c r="J4" s="129"/>
      <c r="K4" s="129"/>
      <c r="L4" s="129"/>
      <c r="M4" s="130"/>
      <c r="N4" s="3"/>
    </row>
    <row r="5" spans="1:14" ht="15.75" customHeight="1" thickBot="1" x14ac:dyDescent="0.3">
      <c r="A5" s="6"/>
      <c r="B5" s="2"/>
      <c r="C5" s="2"/>
      <c r="D5" s="2"/>
      <c r="E5" s="2"/>
      <c r="F5" s="2"/>
      <c r="G5" s="131"/>
      <c r="H5" s="132"/>
      <c r="I5" s="132"/>
      <c r="J5" s="132"/>
      <c r="K5" s="132"/>
      <c r="L5" s="132"/>
      <c r="M5" s="133"/>
      <c r="N5" s="3"/>
    </row>
    <row r="6" spans="1:14" ht="16.5" thickTop="1" thickBot="1" x14ac:dyDescent="0.3">
      <c r="A6" s="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</row>
    <row r="7" spans="1:14" x14ac:dyDescent="0.25">
      <c r="A7" s="78" t="s">
        <v>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80"/>
    </row>
    <row r="8" spans="1:14" x14ac:dyDescent="0.25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3"/>
    </row>
    <row r="9" spans="1:14" ht="15.75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</row>
    <row r="10" spans="1:14" ht="15.75" thickTop="1" x14ac:dyDescent="0.25">
      <c r="A10" s="84" t="s">
        <v>1</v>
      </c>
      <c r="B10" s="85"/>
      <c r="C10" s="86"/>
      <c r="D10" s="2"/>
      <c r="E10" s="84" t="s">
        <v>2</v>
      </c>
      <c r="F10" s="85"/>
      <c r="G10" s="87" t="s">
        <v>3</v>
      </c>
      <c r="H10" s="88"/>
      <c r="I10" s="2"/>
      <c r="J10" s="2"/>
      <c r="K10" s="2"/>
      <c r="L10" s="2"/>
      <c r="M10" s="2"/>
      <c r="N10" s="3"/>
    </row>
    <row r="11" spans="1:14" x14ac:dyDescent="0.25">
      <c r="A11" s="4" t="s">
        <v>4</v>
      </c>
      <c r="B11" s="5">
        <f>E11</f>
        <v>0</v>
      </c>
      <c r="C11" s="45" t="s">
        <v>5</v>
      </c>
      <c r="D11" s="2"/>
      <c r="E11" s="6"/>
      <c r="F11" s="46" t="s">
        <v>5</v>
      </c>
      <c r="G11" s="89"/>
      <c r="H11" s="90"/>
      <c r="I11" s="2"/>
      <c r="J11" s="7"/>
      <c r="K11" s="2"/>
      <c r="L11" s="2"/>
      <c r="M11" s="7"/>
      <c r="N11" s="3"/>
    </row>
    <row r="12" spans="1:14" x14ac:dyDescent="0.25">
      <c r="A12" s="8" t="s">
        <v>6</v>
      </c>
      <c r="B12" s="5">
        <f>E12</f>
        <v>0</v>
      </c>
      <c r="C12" s="45" t="s">
        <v>5</v>
      </c>
      <c r="D12" s="2"/>
      <c r="E12" s="6"/>
      <c r="F12" s="46" t="s">
        <v>5</v>
      </c>
      <c r="G12" s="89"/>
      <c r="H12" s="90"/>
      <c r="I12" s="2"/>
      <c r="J12" s="7"/>
      <c r="K12" s="2"/>
      <c r="L12" s="2"/>
      <c r="M12" s="7"/>
      <c r="N12" s="3"/>
    </row>
    <row r="13" spans="1:14" ht="15.75" thickBot="1" x14ac:dyDescent="0.3">
      <c r="A13" s="9" t="s">
        <v>7</v>
      </c>
      <c r="B13" s="10">
        <f>E13</f>
        <v>0</v>
      </c>
      <c r="C13" s="11" t="s">
        <v>41</v>
      </c>
      <c r="D13" s="2"/>
      <c r="E13" s="12"/>
      <c r="F13" s="47" t="s">
        <v>41</v>
      </c>
      <c r="G13" s="91"/>
      <c r="H13" s="92"/>
      <c r="I13" s="2"/>
      <c r="J13" s="7"/>
      <c r="K13" s="2"/>
      <c r="L13" s="2"/>
      <c r="M13" s="7"/>
      <c r="N13" s="3"/>
    </row>
    <row r="14" spans="1:14" ht="15.75" thickBot="1" x14ac:dyDescent="0.3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</row>
    <row r="15" spans="1:14" x14ac:dyDescent="0.25">
      <c r="A15" s="84" t="s">
        <v>8</v>
      </c>
      <c r="B15" s="85"/>
      <c r="C15" s="85"/>
      <c r="D15" s="86"/>
      <c r="E15" s="2"/>
      <c r="F15" s="2"/>
      <c r="G15" s="2"/>
      <c r="H15" s="2"/>
      <c r="I15" s="2"/>
      <c r="J15" s="2"/>
      <c r="K15" s="2"/>
      <c r="L15" s="2"/>
      <c r="M15" s="2"/>
      <c r="N15" s="3"/>
    </row>
    <row r="16" spans="1:14" ht="15.75" thickBot="1" x14ac:dyDescent="0.3">
      <c r="A16" s="93" t="str">
        <f>IF(D16&gt;0.53,"Sub-critical Flow","Critical Flow")</f>
        <v>Sub-critical Flow</v>
      </c>
      <c r="B16" s="94"/>
      <c r="C16" s="94"/>
      <c r="D16" s="13">
        <f>(B12+1)/(B11+1)</f>
        <v>1</v>
      </c>
      <c r="E16" s="2"/>
      <c r="F16" s="2"/>
      <c r="G16" s="2"/>
      <c r="H16" s="2"/>
      <c r="I16" s="2"/>
      <c r="J16" s="2"/>
      <c r="K16" s="2"/>
      <c r="L16" s="2"/>
      <c r="M16" s="2"/>
      <c r="N16" s="3"/>
    </row>
    <row r="17" spans="1:14" x14ac:dyDescent="0.25">
      <c r="A17" s="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</row>
    <row r="18" spans="1:14" ht="15.75" thickBot="1" x14ac:dyDescent="0.3">
      <c r="A18" s="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</row>
    <row r="19" spans="1:14" x14ac:dyDescent="0.25">
      <c r="A19" s="78" t="s">
        <v>9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80"/>
    </row>
    <row r="20" spans="1:14" x14ac:dyDescent="0.25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3"/>
    </row>
    <row r="21" spans="1:14" ht="15.75" thickBot="1" x14ac:dyDescent="0.3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</row>
    <row r="22" spans="1:14" ht="15.75" thickBot="1" x14ac:dyDescent="0.3">
      <c r="A22" s="14" t="s">
        <v>10</v>
      </c>
      <c r="B22" s="15" t="e">
        <f>IF(D16&gt;0.53,B13/(SQRT((B12+1)*((B11+1)-(B12+1)))),(B13*2)/(B11+1))</f>
        <v>#DIV/0!</v>
      </c>
      <c r="C22" s="16"/>
      <c r="D22" s="16"/>
      <c r="E22" s="16"/>
      <c r="F22" s="2"/>
      <c r="G22" s="2"/>
      <c r="H22" s="2"/>
      <c r="I22" s="2"/>
      <c r="J22" s="2"/>
      <c r="K22" s="17"/>
      <c r="L22" s="2"/>
      <c r="M22" s="2"/>
      <c r="N22" s="3"/>
    </row>
    <row r="23" spans="1:14" x14ac:dyDescent="0.25">
      <c r="A23" s="18"/>
      <c r="B23" s="19"/>
      <c r="C23" s="19"/>
      <c r="D23" s="16"/>
      <c r="E23" s="16"/>
      <c r="F23" s="2"/>
      <c r="G23" s="2"/>
      <c r="H23" s="2"/>
      <c r="I23" s="2"/>
      <c r="J23" s="2"/>
      <c r="K23" s="2"/>
      <c r="L23" s="2"/>
      <c r="M23" s="2"/>
      <c r="N23" s="3"/>
    </row>
    <row r="24" spans="1:14" ht="15.75" thickBot="1" x14ac:dyDescent="0.3">
      <c r="A24" s="18" t="s">
        <v>11</v>
      </c>
      <c r="B24" s="19"/>
      <c r="C24" s="19"/>
      <c r="D24" s="16"/>
      <c r="E24" s="16"/>
      <c r="F24" s="2"/>
      <c r="G24" s="2"/>
      <c r="H24" s="2"/>
      <c r="I24" s="2"/>
      <c r="J24" s="2"/>
      <c r="K24" s="2"/>
      <c r="L24" s="2"/>
      <c r="M24" s="2"/>
      <c r="N24" s="3"/>
    </row>
    <row r="25" spans="1:14" ht="15.75" thickBot="1" x14ac:dyDescent="0.3">
      <c r="A25" s="95" t="s">
        <v>12</v>
      </c>
      <c r="B25" s="96"/>
      <c r="C25" s="97" t="s">
        <v>13</v>
      </c>
      <c r="D25" s="98"/>
      <c r="E25" s="101" t="s">
        <v>14</v>
      </c>
      <c r="F25" s="102"/>
      <c r="G25" s="102"/>
      <c r="H25" s="102"/>
      <c r="I25" s="103"/>
      <c r="J25" s="2"/>
      <c r="K25" s="2"/>
      <c r="L25" s="107" t="s">
        <v>15</v>
      </c>
      <c r="M25" s="108"/>
      <c r="N25" s="3"/>
    </row>
    <row r="26" spans="1:14" x14ac:dyDescent="0.25">
      <c r="A26" s="20" t="s">
        <v>16</v>
      </c>
      <c r="B26" s="21" t="s">
        <v>17</v>
      </c>
      <c r="C26" s="99"/>
      <c r="D26" s="100"/>
      <c r="E26" s="104"/>
      <c r="F26" s="105"/>
      <c r="G26" s="105"/>
      <c r="H26" s="105"/>
      <c r="I26" s="106"/>
      <c r="J26" s="2"/>
      <c r="K26" s="2"/>
      <c r="L26" s="109"/>
      <c r="M26" s="110"/>
      <c r="N26" s="3"/>
    </row>
    <row r="27" spans="1:14" x14ac:dyDescent="0.25">
      <c r="A27" s="25" t="s">
        <v>47</v>
      </c>
      <c r="B27" s="26">
        <v>265</v>
      </c>
      <c r="C27" s="73" t="e">
        <f>B22/B27</f>
        <v>#DIV/0!</v>
      </c>
      <c r="D27" s="74"/>
      <c r="E27" s="115" t="e">
        <f t="shared" ref="E27:E28" si="0">IF(C27&lt;=5%,"Change the size...",IF(C27&gt;82%,"Change the size...",IF(L27&gt;150,"Outlet gas velocity in regulator too high. Change the size..","Ok !!")))</f>
        <v>#DIV/0!</v>
      </c>
      <c r="F27" s="116"/>
      <c r="G27" s="116"/>
      <c r="H27" s="116"/>
      <c r="I27" s="117"/>
      <c r="J27" s="2"/>
      <c r="K27" s="2"/>
      <c r="L27" s="23">
        <f>(B13*10^4)/(28.26*(25.4^2)*(B12+1))</f>
        <v>0</v>
      </c>
      <c r="M27" s="24" t="s">
        <v>19</v>
      </c>
      <c r="N27" s="3"/>
    </row>
    <row r="28" spans="1:14" x14ac:dyDescent="0.25">
      <c r="A28" s="25" t="s">
        <v>48</v>
      </c>
      <c r="B28" s="26">
        <v>265</v>
      </c>
      <c r="C28" s="73" t="e">
        <f>B22/B28</f>
        <v>#DIV/0!</v>
      </c>
      <c r="D28" s="74"/>
      <c r="E28" s="115" t="e">
        <f t="shared" si="0"/>
        <v>#DIV/0!</v>
      </c>
      <c r="F28" s="116"/>
      <c r="G28" s="116"/>
      <c r="H28" s="116"/>
      <c r="I28" s="117"/>
      <c r="J28" s="2"/>
      <c r="K28" s="2"/>
      <c r="L28" s="23">
        <f>(B13*10^4)/(28.26*(50.8^2)*(B12+1))</f>
        <v>0</v>
      </c>
      <c r="M28" s="24" t="s">
        <v>19</v>
      </c>
      <c r="N28" s="3"/>
    </row>
    <row r="29" spans="1:14" x14ac:dyDescent="0.25">
      <c r="A29" s="25" t="s">
        <v>49</v>
      </c>
      <c r="B29" s="22">
        <v>265</v>
      </c>
      <c r="C29" s="73" t="e">
        <f>B22/B29</f>
        <v>#DIV/0!</v>
      </c>
      <c r="D29" s="74"/>
      <c r="E29" s="144" t="e">
        <f>IF(C29&lt;=5%,"Change the size...",IF(C29&gt;82%,"Change the size...",IF(L29&gt;150,"Outlet gas velocity in regulator too high. Change the size..","Ok !!")))</f>
        <v>#DIV/0!</v>
      </c>
      <c r="F29" s="145"/>
      <c r="G29" s="145"/>
      <c r="H29" s="145"/>
      <c r="I29" s="146"/>
      <c r="J29" s="2"/>
      <c r="K29" s="2"/>
      <c r="L29" s="23">
        <f>(B13*10^4)/(28.26*(76.2^2)*(B12+1))</f>
        <v>0</v>
      </c>
      <c r="M29" s="24" t="s">
        <v>19</v>
      </c>
      <c r="N29" s="3"/>
    </row>
    <row r="30" spans="1:14" x14ac:dyDescent="0.25">
      <c r="A30" s="25" t="s">
        <v>50</v>
      </c>
      <c r="B30" s="22">
        <v>600</v>
      </c>
      <c r="C30" s="73" t="e">
        <f>B22/B30</f>
        <v>#DIV/0!</v>
      </c>
      <c r="D30" s="74"/>
      <c r="E30" s="115" t="e">
        <f>IF(C30&lt;=5%,"Change the size...",IF(C30&gt;82%,"Change the size...",IF(L30&gt;150,"Outlet gas velocity in regulator too high. Change the size..","Ok !!")))</f>
        <v>#DIV/0!</v>
      </c>
      <c r="F30" s="116"/>
      <c r="G30" s="116"/>
      <c r="H30" s="116"/>
      <c r="I30" s="117"/>
      <c r="J30" s="2"/>
      <c r="K30" s="2"/>
      <c r="L30" s="23">
        <f>(B13*10^4)/(28.26*((50.8)^2)*(B12+1))</f>
        <v>0</v>
      </c>
      <c r="M30" s="24" t="s">
        <v>19</v>
      </c>
      <c r="N30" s="3"/>
    </row>
    <row r="31" spans="1:14" ht="15.75" thickBot="1" x14ac:dyDescent="0.3">
      <c r="A31" s="27" t="s">
        <v>51</v>
      </c>
      <c r="B31" s="28">
        <v>600</v>
      </c>
      <c r="C31" s="118" t="e">
        <f>B22/B31</f>
        <v>#DIV/0!</v>
      </c>
      <c r="D31" s="119"/>
      <c r="E31" s="120" t="e">
        <f>IF(C31&lt;=5%,"Change the size...",IF(C31&gt;82%,"Change the size...",IF(L31&gt;150,"Outlet gas velocity in regulator too high. Change the size..","Ok !!")))</f>
        <v>#DIV/0!</v>
      </c>
      <c r="F31" s="121"/>
      <c r="G31" s="121"/>
      <c r="H31" s="121"/>
      <c r="I31" s="122"/>
      <c r="J31" s="2"/>
      <c r="K31" s="2"/>
      <c r="L31" s="29">
        <f>(B13*10^4)/(28.26*((25.4*3)^2)*(B12+1))</f>
        <v>0</v>
      </c>
      <c r="M31" s="30" t="s">
        <v>19</v>
      </c>
      <c r="N31" s="3"/>
    </row>
    <row r="32" spans="1:14" ht="15.75" thickBot="1" x14ac:dyDescent="0.3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</row>
    <row r="33" spans="1:14" x14ac:dyDescent="0.25">
      <c r="A33" s="78" t="s">
        <v>25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80"/>
    </row>
    <row r="34" spans="1:14" x14ac:dyDescent="0.25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3"/>
    </row>
    <row r="35" spans="1:14" x14ac:dyDescent="0.25">
      <c r="A35" s="1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</row>
    <row r="36" spans="1:14" ht="15.75" thickBot="1" x14ac:dyDescent="0.3">
      <c r="A36" s="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</row>
    <row r="37" spans="1:14" ht="15.75" thickBot="1" x14ac:dyDescent="0.3">
      <c r="A37" s="14" t="s">
        <v>10</v>
      </c>
      <c r="B37" s="15" t="e">
        <f>(IF(D16&gt;0.53,B13/(SQRT((B12+1)*((B11+1)-(B12+1)))),(B13*2)/(B11+1)))/0.75</f>
        <v>#DIV/0!</v>
      </c>
      <c r="C37" s="16"/>
      <c r="D37" s="16"/>
      <c r="E37" s="16"/>
      <c r="F37" s="2"/>
      <c r="G37" s="2"/>
      <c r="H37" s="2"/>
      <c r="I37" s="2"/>
      <c r="J37" s="2"/>
      <c r="K37" s="17"/>
      <c r="L37" s="2"/>
      <c r="M37" s="2"/>
      <c r="N37" s="3"/>
    </row>
    <row r="38" spans="1:14" x14ac:dyDescent="0.25">
      <c r="A38" s="18"/>
      <c r="B38" s="19"/>
      <c r="C38" s="19"/>
      <c r="D38" s="16"/>
      <c r="E38" s="16"/>
      <c r="F38" s="2"/>
      <c r="G38" s="2"/>
      <c r="H38" s="2"/>
      <c r="I38" s="2"/>
      <c r="J38" s="2"/>
      <c r="K38" s="2"/>
      <c r="L38" s="2"/>
      <c r="M38" s="2"/>
      <c r="N38" s="3"/>
    </row>
    <row r="39" spans="1:14" ht="15.75" thickBot="1" x14ac:dyDescent="0.3">
      <c r="A39" s="18" t="s">
        <v>11</v>
      </c>
      <c r="B39" s="19"/>
      <c r="C39" s="19"/>
      <c r="D39" s="16"/>
      <c r="E39" s="16"/>
      <c r="F39" s="2"/>
      <c r="G39" s="2"/>
      <c r="H39" s="2"/>
      <c r="I39" s="2"/>
      <c r="J39" s="2"/>
      <c r="K39" s="2"/>
      <c r="L39" s="2"/>
      <c r="M39" s="2"/>
      <c r="N39" s="3"/>
    </row>
    <row r="40" spans="1:14" ht="15.75" thickBot="1" x14ac:dyDescent="0.3">
      <c r="A40" s="95" t="s">
        <v>12</v>
      </c>
      <c r="B40" s="96"/>
      <c r="C40" s="97" t="s">
        <v>13</v>
      </c>
      <c r="D40" s="98"/>
      <c r="E40" s="101" t="s">
        <v>14</v>
      </c>
      <c r="F40" s="102"/>
      <c r="G40" s="102"/>
      <c r="H40" s="102"/>
      <c r="I40" s="103"/>
      <c r="J40" s="2"/>
      <c r="K40" s="2"/>
      <c r="L40" s="107" t="s">
        <v>15</v>
      </c>
      <c r="M40" s="108"/>
      <c r="N40" s="3"/>
    </row>
    <row r="41" spans="1:14" x14ac:dyDescent="0.25">
      <c r="A41" s="20" t="s">
        <v>16</v>
      </c>
      <c r="B41" s="21" t="s">
        <v>17</v>
      </c>
      <c r="C41" s="99"/>
      <c r="D41" s="100"/>
      <c r="E41" s="104"/>
      <c r="F41" s="105"/>
      <c r="G41" s="105"/>
      <c r="H41" s="105"/>
      <c r="I41" s="106"/>
      <c r="J41" s="2"/>
      <c r="K41" s="2"/>
      <c r="L41" s="109"/>
      <c r="M41" s="110"/>
      <c r="N41" s="3"/>
    </row>
    <row r="42" spans="1:14" x14ac:dyDescent="0.25">
      <c r="A42" s="25" t="s">
        <v>47</v>
      </c>
      <c r="B42" s="26">
        <v>265</v>
      </c>
      <c r="C42" s="73" t="e">
        <f>B37/B42</f>
        <v>#DIV/0!</v>
      </c>
      <c r="D42" s="74"/>
      <c r="E42" s="115" t="e">
        <f t="shared" ref="E42:E43" si="1">IF(C42&lt;=5%,"Change the size...",IF(C42&gt;82%,"Change the size...",IF(L42&gt;150,"Outlet gas velocity in regulator too high. Change the size..","Ok !!")))</f>
        <v>#DIV/0!</v>
      </c>
      <c r="F42" s="116"/>
      <c r="G42" s="116"/>
      <c r="H42" s="116"/>
      <c r="I42" s="117"/>
      <c r="J42" s="2"/>
      <c r="K42" s="2"/>
      <c r="L42" s="23">
        <f>(B13*10^4)/(28.26*(25.4^2)*(B12+1))</f>
        <v>0</v>
      </c>
      <c r="M42" s="24" t="s">
        <v>19</v>
      </c>
      <c r="N42" s="3"/>
    </row>
    <row r="43" spans="1:14" x14ac:dyDescent="0.25">
      <c r="A43" s="25" t="s">
        <v>48</v>
      </c>
      <c r="B43" s="26">
        <v>265</v>
      </c>
      <c r="C43" s="73" t="e">
        <f>B37/B43</f>
        <v>#DIV/0!</v>
      </c>
      <c r="D43" s="74"/>
      <c r="E43" s="115" t="e">
        <f t="shared" si="1"/>
        <v>#DIV/0!</v>
      </c>
      <c r="F43" s="116"/>
      <c r="G43" s="116"/>
      <c r="H43" s="116"/>
      <c r="I43" s="117"/>
      <c r="J43" s="2"/>
      <c r="K43" s="2"/>
      <c r="L43" s="23">
        <f>(B13*10^4)/(28.26*(50.8^2)*(B12+1))</f>
        <v>0</v>
      </c>
      <c r="M43" s="24" t="s">
        <v>19</v>
      </c>
      <c r="N43" s="3"/>
    </row>
    <row r="44" spans="1:14" x14ac:dyDescent="0.25">
      <c r="A44" s="25" t="s">
        <v>49</v>
      </c>
      <c r="B44" s="22">
        <v>265</v>
      </c>
      <c r="C44" s="73" t="e">
        <f>B37/B44</f>
        <v>#DIV/0!</v>
      </c>
      <c r="D44" s="74"/>
      <c r="E44" s="144" t="e">
        <f>IF(C44&lt;=5%,"Change the size...",IF(C44&gt;82%,"Change the size...",IF(L44&gt;150,"Outlet gas velocity in regulator too high. Change the size..","Ok !!")))</f>
        <v>#DIV/0!</v>
      </c>
      <c r="F44" s="145"/>
      <c r="G44" s="145"/>
      <c r="H44" s="145"/>
      <c r="I44" s="146"/>
      <c r="J44" s="2"/>
      <c r="K44" s="2"/>
      <c r="L44" s="23">
        <f>(B13*10^4)/(28.26*(76.2^2)*(B12+1))</f>
        <v>0</v>
      </c>
      <c r="M44" s="24" t="s">
        <v>19</v>
      </c>
      <c r="N44" s="3"/>
    </row>
    <row r="45" spans="1:14" x14ac:dyDescent="0.25">
      <c r="A45" s="25" t="s">
        <v>50</v>
      </c>
      <c r="B45" s="22">
        <v>600</v>
      </c>
      <c r="C45" s="73" t="e">
        <f>B37/B45</f>
        <v>#DIV/0!</v>
      </c>
      <c r="D45" s="74"/>
      <c r="E45" s="115" t="e">
        <f>IF(C45&lt;=5%,"Change the size...",IF(C45&gt;82%,"Change the size...",IF(L45&gt;150,"Outlet gas velocity in regulator too high. Change the size..","Ok !!")))</f>
        <v>#DIV/0!</v>
      </c>
      <c r="F45" s="116"/>
      <c r="G45" s="116"/>
      <c r="H45" s="116"/>
      <c r="I45" s="117"/>
      <c r="J45" s="2"/>
      <c r="K45" s="2"/>
      <c r="L45" s="23">
        <f>(B13*10^4)/(28.26*((50.8)^2)*(B12+1))</f>
        <v>0</v>
      </c>
      <c r="M45" s="24" t="s">
        <v>19</v>
      </c>
      <c r="N45" s="3"/>
    </row>
    <row r="46" spans="1:14" ht="15.75" thickBot="1" x14ac:dyDescent="0.3">
      <c r="A46" s="27" t="s">
        <v>51</v>
      </c>
      <c r="B46" s="28">
        <v>600</v>
      </c>
      <c r="C46" s="118" t="e">
        <f>B37/B46</f>
        <v>#DIV/0!</v>
      </c>
      <c r="D46" s="119"/>
      <c r="E46" s="120" t="e">
        <f>IF(C46&lt;=5%,"Change the size...",IF(C46&gt;82%,"Change the size...",IF(L46&gt;150,"Outlet gas velocity in regulator too high. Change the size..","Ok !!")))</f>
        <v>#DIV/0!</v>
      </c>
      <c r="F46" s="121"/>
      <c r="G46" s="121"/>
      <c r="H46" s="121"/>
      <c r="I46" s="122"/>
      <c r="J46" s="2"/>
      <c r="K46" s="2"/>
      <c r="L46" s="29">
        <f>(B13*10^4)/(28.26*((25.4*3)^2)*(B12+1))</f>
        <v>0</v>
      </c>
      <c r="M46" s="30" t="s">
        <v>19</v>
      </c>
      <c r="N46" s="3"/>
    </row>
    <row r="47" spans="1:14" ht="15.75" thickBot="1" x14ac:dyDescent="0.3">
      <c r="A47" s="6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</row>
    <row r="48" spans="1:14" x14ac:dyDescent="0.25">
      <c r="A48" s="78" t="s">
        <v>26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80"/>
    </row>
    <row r="49" spans="1:14" x14ac:dyDescent="0.25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3"/>
    </row>
    <row r="50" spans="1:14" ht="15.75" thickBot="1" x14ac:dyDescent="0.3">
      <c r="A50" s="6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</row>
    <row r="51" spans="1:14" x14ac:dyDescent="0.25">
      <c r="A51" s="123" t="s">
        <v>27</v>
      </c>
      <c r="B51" s="124"/>
      <c r="C51" s="124"/>
      <c r="D51" s="31">
        <v>40</v>
      </c>
      <c r="E51" s="32" t="s">
        <v>19</v>
      </c>
      <c r="F51" s="2"/>
      <c r="G51" s="2"/>
      <c r="H51" s="2"/>
      <c r="I51" s="2"/>
      <c r="J51" s="2"/>
      <c r="K51" s="2"/>
      <c r="L51" s="2"/>
      <c r="M51" s="2"/>
      <c r="N51" s="3"/>
    </row>
    <row r="52" spans="1:14" x14ac:dyDescent="0.25">
      <c r="A52" s="111" t="s">
        <v>28</v>
      </c>
      <c r="B52" s="112"/>
      <c r="C52" s="112"/>
      <c r="D52" s="33">
        <f>SQRT((B13*10^4)/(28.26*D51*(B11+1)))</f>
        <v>0</v>
      </c>
      <c r="E52" s="34" t="s">
        <v>29</v>
      </c>
      <c r="F52" s="2"/>
      <c r="G52" s="2"/>
      <c r="H52" s="2"/>
      <c r="I52" s="2"/>
      <c r="J52" s="2"/>
      <c r="K52" s="2"/>
      <c r="L52" s="2"/>
      <c r="M52" s="2"/>
      <c r="N52" s="3"/>
    </row>
    <row r="53" spans="1:14" ht="15.75" thickBot="1" x14ac:dyDescent="0.3">
      <c r="A53" s="113"/>
      <c r="B53" s="114"/>
      <c r="C53" s="114"/>
      <c r="D53" s="55">
        <f>D52/25.4</f>
        <v>0</v>
      </c>
      <c r="E53" s="36" t="s">
        <v>30</v>
      </c>
      <c r="F53" s="2"/>
      <c r="G53" s="2"/>
      <c r="H53" s="2"/>
      <c r="I53" s="2"/>
      <c r="J53" s="2"/>
      <c r="K53" s="2"/>
      <c r="L53" s="2"/>
      <c r="M53" s="2"/>
      <c r="N53" s="3"/>
    </row>
    <row r="54" spans="1:14" ht="15.75" thickBot="1" x14ac:dyDescent="0.3">
      <c r="A54" s="6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</row>
    <row r="55" spans="1:14" x14ac:dyDescent="0.25">
      <c r="A55" s="78" t="s">
        <v>31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80"/>
    </row>
    <row r="56" spans="1:14" x14ac:dyDescent="0.25">
      <c r="A56" s="81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3"/>
    </row>
    <row r="57" spans="1:14" ht="15.75" thickBot="1" x14ac:dyDescent="0.3">
      <c r="A57" s="6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</row>
    <row r="58" spans="1:14" x14ac:dyDescent="0.25">
      <c r="A58" s="123" t="s">
        <v>27</v>
      </c>
      <c r="B58" s="124"/>
      <c r="C58" s="124"/>
      <c r="D58" s="37">
        <v>20</v>
      </c>
      <c r="E58" s="38" t="s">
        <v>19</v>
      </c>
      <c r="F58" s="2"/>
      <c r="G58" s="2"/>
      <c r="H58" s="2"/>
      <c r="I58" s="2"/>
      <c r="J58" s="2"/>
      <c r="K58" s="2"/>
      <c r="L58" s="2"/>
      <c r="M58" s="2"/>
      <c r="N58" s="3"/>
    </row>
    <row r="59" spans="1:14" x14ac:dyDescent="0.25">
      <c r="A59" s="111" t="s">
        <v>28</v>
      </c>
      <c r="B59" s="112"/>
      <c r="C59" s="112"/>
      <c r="D59" s="33">
        <f>SQRT((B13*10^4)/(28.26*D58*(B12+1)))</f>
        <v>0</v>
      </c>
      <c r="E59" s="34" t="s">
        <v>29</v>
      </c>
      <c r="F59" s="2"/>
      <c r="G59" s="2"/>
      <c r="H59" s="2"/>
      <c r="I59" s="2"/>
      <c r="J59" s="2"/>
      <c r="K59" s="2"/>
      <c r="L59" s="2"/>
      <c r="M59" s="2"/>
      <c r="N59" s="3"/>
    </row>
    <row r="60" spans="1:14" ht="15.75" thickBot="1" x14ac:dyDescent="0.3">
      <c r="A60" s="113"/>
      <c r="B60" s="114"/>
      <c r="C60" s="114"/>
      <c r="D60" s="35">
        <f>D59/25.4</f>
        <v>0</v>
      </c>
      <c r="E60" s="36" t="s">
        <v>30</v>
      </c>
      <c r="F60" s="2"/>
      <c r="G60" s="2"/>
      <c r="H60" s="2"/>
      <c r="I60" s="2"/>
      <c r="J60" s="2"/>
      <c r="K60" s="2"/>
      <c r="L60" s="2"/>
      <c r="M60" s="2"/>
      <c r="N60" s="3"/>
    </row>
    <row r="61" spans="1:14" x14ac:dyDescent="0.25">
      <c r="A61" s="6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</row>
    <row r="62" spans="1:14" ht="15.75" thickBot="1" x14ac:dyDescent="0.3">
      <c r="A62" s="18" t="s">
        <v>32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</row>
    <row r="63" spans="1:14" x14ac:dyDescent="0.25">
      <c r="A63" s="134" t="s">
        <v>28</v>
      </c>
      <c r="B63" s="135"/>
      <c r="C63" s="135"/>
      <c r="D63" s="39">
        <f>D64*25.4</f>
        <v>50.8</v>
      </c>
      <c r="E63" s="40" t="s">
        <v>29</v>
      </c>
      <c r="F63" s="2"/>
      <c r="G63" s="2"/>
      <c r="H63" s="2"/>
      <c r="I63" s="2"/>
      <c r="J63" s="2"/>
      <c r="K63" s="2"/>
      <c r="L63" s="2"/>
      <c r="M63" s="2"/>
      <c r="N63" s="3"/>
    </row>
    <row r="64" spans="1:14" ht="15.75" thickBot="1" x14ac:dyDescent="0.3">
      <c r="A64" s="113"/>
      <c r="B64" s="114"/>
      <c r="C64" s="114"/>
      <c r="D64" s="41">
        <v>2</v>
      </c>
      <c r="E64" s="42" t="s">
        <v>30</v>
      </c>
      <c r="F64" s="2"/>
      <c r="G64" s="2"/>
      <c r="H64" s="2"/>
      <c r="I64" s="2"/>
      <c r="J64" s="2"/>
      <c r="K64" s="2"/>
      <c r="L64" s="2"/>
      <c r="M64" s="2"/>
      <c r="N64" s="3"/>
    </row>
    <row r="65" spans="1:14" x14ac:dyDescent="0.25">
      <c r="A65" s="136" t="s">
        <v>33</v>
      </c>
      <c r="B65" s="137"/>
      <c r="C65" s="137"/>
      <c r="D65" s="140">
        <f>(B13*10^4)/(28.26*(D63^2)*(B12+1))</f>
        <v>0</v>
      </c>
      <c r="E65" s="142" t="s">
        <v>19</v>
      </c>
      <c r="F65" s="2"/>
      <c r="G65" s="2"/>
      <c r="H65" s="2"/>
      <c r="I65" s="2"/>
      <c r="J65" s="2"/>
      <c r="K65" s="2"/>
      <c r="L65" s="2"/>
      <c r="M65" s="2"/>
      <c r="N65" s="3"/>
    </row>
    <row r="66" spans="1:14" ht="15.75" thickBot="1" x14ac:dyDescent="0.3">
      <c r="A66" s="138"/>
      <c r="B66" s="139"/>
      <c r="C66" s="139"/>
      <c r="D66" s="141"/>
      <c r="E66" s="143"/>
      <c r="F66" s="2"/>
      <c r="G66" s="2"/>
      <c r="H66" s="2"/>
      <c r="I66" s="2"/>
      <c r="J66" s="2"/>
      <c r="K66" s="2"/>
      <c r="L66" s="2"/>
      <c r="M66" s="2"/>
      <c r="N66" s="3"/>
    </row>
    <row r="67" spans="1:14" ht="15.75" thickBot="1" x14ac:dyDescent="0.3">
      <c r="A67" s="6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</row>
    <row r="68" spans="1:14" x14ac:dyDescent="0.25">
      <c r="A68" s="78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80"/>
    </row>
    <row r="69" spans="1:14" x14ac:dyDescent="0.25">
      <c r="A69" s="81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3"/>
    </row>
    <row r="70" spans="1:14" x14ac:dyDescent="0.25">
      <c r="A70" s="1" t="s">
        <v>34</v>
      </c>
      <c r="B70" s="7"/>
      <c r="C70" s="70"/>
      <c r="D70" s="70"/>
      <c r="E70" s="2"/>
      <c r="F70" s="2"/>
      <c r="G70" s="2"/>
      <c r="H70" s="2"/>
      <c r="I70" s="2"/>
      <c r="J70" s="2"/>
      <c r="K70" s="2"/>
      <c r="L70" s="2"/>
      <c r="M70" s="2"/>
      <c r="N70" s="3"/>
    </row>
    <row r="71" spans="1:14" x14ac:dyDescent="0.25">
      <c r="A71" s="1" t="s">
        <v>35</v>
      </c>
      <c r="B71" s="7"/>
      <c r="C71" s="70"/>
      <c r="D71" s="70"/>
      <c r="E71" s="2"/>
      <c r="F71" s="2"/>
      <c r="G71" s="2"/>
      <c r="H71" s="2"/>
      <c r="I71" s="2"/>
      <c r="J71" s="2"/>
      <c r="K71" s="2"/>
      <c r="L71" s="2"/>
      <c r="M71" s="2"/>
      <c r="N71" s="3"/>
    </row>
    <row r="72" spans="1:14" x14ac:dyDescent="0.25">
      <c r="A72" s="1" t="s">
        <v>40</v>
      </c>
      <c r="B72" s="7"/>
      <c r="C72" s="68"/>
      <c r="D72" s="68"/>
      <c r="E72" s="2"/>
      <c r="F72" s="2"/>
      <c r="G72" s="2"/>
      <c r="H72" s="2"/>
      <c r="I72" s="2"/>
      <c r="J72" s="2"/>
      <c r="K72" s="2"/>
      <c r="L72" s="2"/>
      <c r="M72" s="2"/>
      <c r="N72" s="3"/>
    </row>
    <row r="73" spans="1:14" x14ac:dyDescent="0.25">
      <c r="A73" s="1" t="s">
        <v>36</v>
      </c>
      <c r="B73" s="2"/>
      <c r="C73" s="70"/>
      <c r="D73" s="70"/>
      <c r="E73" s="2"/>
      <c r="F73" s="2"/>
      <c r="G73" s="2"/>
      <c r="H73" s="2"/>
      <c r="I73" s="2"/>
      <c r="J73" s="2"/>
      <c r="K73" s="2"/>
      <c r="L73" s="2"/>
      <c r="M73" s="2"/>
      <c r="N73" s="3"/>
    </row>
    <row r="74" spans="1:14" x14ac:dyDescent="0.25">
      <c r="A74" s="1" t="s">
        <v>37</v>
      </c>
      <c r="B74" s="51"/>
      <c r="C74" s="71"/>
      <c r="D74" s="70"/>
      <c r="E74" s="2"/>
      <c r="F74" s="2"/>
      <c r="G74" s="2"/>
      <c r="H74" s="2"/>
      <c r="I74" s="2"/>
      <c r="J74" s="2"/>
      <c r="K74" s="2"/>
      <c r="L74" s="2"/>
      <c r="M74" s="2"/>
      <c r="N74" s="3"/>
    </row>
    <row r="75" spans="1:14" ht="15.75" thickBot="1" x14ac:dyDescent="0.3">
      <c r="A75" s="43" t="s">
        <v>38</v>
      </c>
      <c r="B75" s="69"/>
      <c r="C75" s="72"/>
      <c r="D75" s="72"/>
      <c r="E75" s="41"/>
      <c r="F75" s="41"/>
      <c r="G75" s="41"/>
      <c r="H75" s="41"/>
      <c r="I75" s="41"/>
      <c r="J75" s="41"/>
      <c r="K75" s="41"/>
      <c r="L75" s="41"/>
      <c r="M75" s="41"/>
      <c r="N75" s="44"/>
    </row>
  </sheetData>
  <protectedRanges>
    <protectedRange sqref="B70:N75" name="Intervalo4"/>
    <protectedRange sqref="D58" name="Intervalo2"/>
    <protectedRange sqref="E11:E13" name="Intervalo1"/>
    <protectedRange sqref="D64" name="Intervalo3"/>
  </protectedRanges>
  <mergeCells count="53">
    <mergeCell ref="A15:D15"/>
    <mergeCell ref="G2:M5"/>
    <mergeCell ref="A7:N8"/>
    <mergeCell ref="A10:C10"/>
    <mergeCell ref="E10:F10"/>
    <mergeCell ref="G10:H13"/>
    <mergeCell ref="A16:C16"/>
    <mergeCell ref="A19:N20"/>
    <mergeCell ref="A25:B25"/>
    <mergeCell ref="C25:D26"/>
    <mergeCell ref="E25:I26"/>
    <mergeCell ref="L25:M26"/>
    <mergeCell ref="A40:B40"/>
    <mergeCell ref="C40:D41"/>
    <mergeCell ref="E40:I41"/>
    <mergeCell ref="L40:M41"/>
    <mergeCell ref="C27:D27"/>
    <mergeCell ref="E27:I27"/>
    <mergeCell ref="C28:D28"/>
    <mergeCell ref="E28:I28"/>
    <mergeCell ref="C29:D29"/>
    <mergeCell ref="E29:I29"/>
    <mergeCell ref="C30:D30"/>
    <mergeCell ref="E30:I30"/>
    <mergeCell ref="C31:D31"/>
    <mergeCell ref="E31:I31"/>
    <mergeCell ref="A33:N34"/>
    <mergeCell ref="A51:C51"/>
    <mergeCell ref="C42:D42"/>
    <mergeCell ref="E42:I42"/>
    <mergeCell ref="C43:D43"/>
    <mergeCell ref="E43:I43"/>
    <mergeCell ref="C44:D44"/>
    <mergeCell ref="E44:I44"/>
    <mergeCell ref="C45:D45"/>
    <mergeCell ref="E45:I45"/>
    <mergeCell ref="C46:D46"/>
    <mergeCell ref="E46:I46"/>
    <mergeCell ref="A48:N49"/>
    <mergeCell ref="C75:D75"/>
    <mergeCell ref="A52:C53"/>
    <mergeCell ref="A55:N56"/>
    <mergeCell ref="A58:C58"/>
    <mergeCell ref="A59:C60"/>
    <mergeCell ref="A63:C64"/>
    <mergeCell ref="A65:C66"/>
    <mergeCell ref="D65:D66"/>
    <mergeCell ref="E65:E66"/>
    <mergeCell ref="A68:N69"/>
    <mergeCell ref="C70:D70"/>
    <mergeCell ref="C71:D71"/>
    <mergeCell ref="C73:D73"/>
    <mergeCell ref="C74:D74"/>
  </mergeCells>
  <conditionalFormatting sqref="B27">
    <cfRule type="cellIs" dxfId="31" priority="31" operator="greaterThan">
      <formula>$B$26</formula>
    </cfRule>
    <cfRule type="cellIs" dxfId="30" priority="32" operator="lessThan">
      <formula>$B$26</formula>
    </cfRule>
  </conditionalFormatting>
  <conditionalFormatting sqref="B28">
    <cfRule type="cellIs" dxfId="29" priority="29" operator="greaterThan">
      <formula>$B$26</formula>
    </cfRule>
    <cfRule type="cellIs" dxfId="28" priority="30" operator="lessThan">
      <formula>$B$26</formula>
    </cfRule>
  </conditionalFormatting>
  <conditionalFormatting sqref="B29">
    <cfRule type="cellIs" dxfId="27" priority="27" operator="greaterThan">
      <formula>$B$26</formula>
    </cfRule>
    <cfRule type="cellIs" dxfId="26" priority="28" operator="lessThan">
      <formula>$B$26</formula>
    </cfRule>
  </conditionalFormatting>
  <conditionalFormatting sqref="C27:D29">
    <cfRule type="cellIs" dxfId="25" priority="25" operator="notBetween">
      <formula>0.05</formula>
      <formula>0.8</formula>
    </cfRule>
    <cfRule type="cellIs" dxfId="24" priority="26" operator="between">
      <formula>0.05</formula>
      <formula>0.8</formula>
    </cfRule>
  </conditionalFormatting>
  <conditionalFormatting sqref="B30">
    <cfRule type="cellIs" dxfId="23" priority="23" operator="greaterThan">
      <formula>$B$26</formula>
    </cfRule>
    <cfRule type="cellIs" dxfId="22" priority="24" operator="lessThan">
      <formula>$B$26</formula>
    </cfRule>
  </conditionalFormatting>
  <conditionalFormatting sqref="C30:D30">
    <cfRule type="cellIs" dxfId="21" priority="21" operator="notBetween">
      <formula>0.05</formula>
      <formula>0.8</formula>
    </cfRule>
    <cfRule type="cellIs" dxfId="20" priority="22" operator="between">
      <formula>0.05</formula>
      <formula>0.8</formula>
    </cfRule>
  </conditionalFormatting>
  <conditionalFormatting sqref="B31">
    <cfRule type="cellIs" dxfId="19" priority="19" operator="greaterThan">
      <formula>$B$26</formula>
    </cfRule>
    <cfRule type="cellIs" dxfId="18" priority="20" operator="lessThan">
      <formula>$B$26</formula>
    </cfRule>
  </conditionalFormatting>
  <conditionalFormatting sqref="C31:D31">
    <cfRule type="cellIs" dxfId="17" priority="17" operator="notBetween">
      <formula>0.05</formula>
      <formula>0.8</formula>
    </cfRule>
    <cfRule type="cellIs" dxfId="16" priority="18" operator="between">
      <formula>0.05</formula>
      <formula>0.8</formula>
    </cfRule>
  </conditionalFormatting>
  <conditionalFormatting sqref="B42">
    <cfRule type="cellIs" dxfId="15" priority="15" operator="greaterThan">
      <formula>$B$26</formula>
    </cfRule>
    <cfRule type="cellIs" dxfId="14" priority="16" operator="lessThan">
      <formula>$B$26</formula>
    </cfRule>
  </conditionalFormatting>
  <conditionalFormatting sqref="B43">
    <cfRule type="cellIs" dxfId="13" priority="13" operator="greaterThan">
      <formula>$B$26</formula>
    </cfRule>
    <cfRule type="cellIs" dxfId="12" priority="14" operator="lessThan">
      <formula>$B$26</formula>
    </cfRule>
  </conditionalFormatting>
  <conditionalFormatting sqref="B44">
    <cfRule type="cellIs" dxfId="11" priority="11" operator="greaterThan">
      <formula>$B$26</formula>
    </cfRule>
    <cfRule type="cellIs" dxfId="10" priority="12" operator="lessThan">
      <formula>$B$26</formula>
    </cfRule>
  </conditionalFormatting>
  <conditionalFormatting sqref="C42:D44">
    <cfRule type="cellIs" dxfId="9" priority="9" operator="notBetween">
      <formula>0.05</formula>
      <formula>0.8</formula>
    </cfRule>
    <cfRule type="cellIs" dxfId="8" priority="10" operator="between">
      <formula>0.05</formula>
      <formula>0.8</formula>
    </cfRule>
  </conditionalFormatting>
  <conditionalFormatting sqref="B45">
    <cfRule type="cellIs" dxfId="7" priority="7" operator="greaterThan">
      <formula>$B$26</formula>
    </cfRule>
    <cfRule type="cellIs" dxfId="6" priority="8" operator="lessThan">
      <formula>$B$26</formula>
    </cfRule>
  </conditionalFormatting>
  <conditionalFormatting sqref="C45:D45">
    <cfRule type="cellIs" dxfId="5" priority="5" operator="notBetween">
      <formula>0.05</formula>
      <formula>0.8</formula>
    </cfRule>
    <cfRule type="cellIs" dxfId="4" priority="6" operator="between">
      <formula>0.05</formula>
      <formula>0.8</formula>
    </cfRule>
  </conditionalFormatting>
  <conditionalFormatting sqref="B46">
    <cfRule type="cellIs" dxfId="3" priority="3" operator="greaterThan">
      <formula>$B$26</formula>
    </cfRule>
    <cfRule type="cellIs" dxfId="2" priority="4" operator="lessThan">
      <formula>$B$26</formula>
    </cfRule>
  </conditionalFormatting>
  <conditionalFormatting sqref="C46:D46">
    <cfRule type="cellIs" dxfId="1" priority="1" operator="notBetween">
      <formula>0.05</formula>
      <formula>0.8</formula>
    </cfRule>
    <cfRule type="cellIs" dxfId="0" priority="2" operator="between">
      <formula>0.05</formula>
      <formula>0.8</formula>
    </cfRule>
  </conditionalFormatting>
  <pageMargins left="0.511811024" right="0.511811024" top="0.78740157499999996" bottom="0.78740157499999996" header="0.31496062000000002" footer="0.31496062000000002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HORUS</vt:lpstr>
      <vt:lpstr>URANO</vt:lpstr>
      <vt:lpstr>PI</vt:lpstr>
      <vt:lpstr>ARGOS</vt:lpstr>
      <vt:lpstr>BRISE PLUS</vt:lpstr>
      <vt:lpstr>DOMUS</vt:lpstr>
      <vt:lpstr>DOMUS HF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Goncalo Cabanas</dc:creator>
  <cp:lastModifiedBy>José Junior</cp:lastModifiedBy>
  <cp:lastPrinted>2019-01-18T12:50:14Z</cp:lastPrinted>
  <dcterms:created xsi:type="dcterms:W3CDTF">2015-09-25T19:08:27Z</dcterms:created>
  <dcterms:modified xsi:type="dcterms:W3CDTF">2019-07-02T18:53:37Z</dcterms:modified>
</cp:coreProperties>
</file>